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kabalot2025\"/>
    </mc:Choice>
  </mc:AlternateContent>
  <xr:revisionPtr revIDLastSave="0" documentId="13_ncr:1_{FFB2E995-AC8C-4723-BC55-6AAE2C20218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ברוכים הבאים" sheetId="4" r:id="rId1"/>
    <sheet name="מוזמנים" sheetId="1" r:id="rId2"/>
    <sheet name="ספקים" sheetId="2" r:id="rId3"/>
    <sheet name="סיכום" sheetId="3" r:id="rId4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3" l="1"/>
  <c r="E28" i="3"/>
  <c r="D28" i="3"/>
  <c r="C28" i="3"/>
  <c r="B28" i="3"/>
  <c r="B19" i="3" l="1"/>
  <c r="B5" i="3"/>
  <c r="B23" i="3" s="1"/>
  <c r="C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B17" i="1"/>
  <c r="C17" i="1" s="1"/>
  <c r="D16" i="1"/>
  <c r="F16" i="1" s="1"/>
  <c r="D15" i="1"/>
  <c r="F15" i="1" s="1"/>
  <c r="D14" i="1"/>
  <c r="F14" i="1" s="1"/>
  <c r="D13" i="1"/>
  <c r="F13" i="1" s="1"/>
  <c r="D12" i="1"/>
  <c r="F12" i="1" s="1"/>
  <c r="D11" i="1"/>
  <c r="F11" i="1" s="1"/>
  <c r="D10" i="1"/>
  <c r="F10" i="1" s="1"/>
  <c r="D9" i="1"/>
  <c r="F9" i="1" s="1"/>
  <c r="D8" i="1"/>
  <c r="F8" i="1" s="1"/>
  <c r="D7" i="1"/>
  <c r="F7" i="1" s="1"/>
  <c r="D6" i="1"/>
  <c r="F6" i="1" s="1"/>
  <c r="D5" i="1"/>
  <c r="D17" i="1" s="1"/>
  <c r="B12" i="3" l="1"/>
  <c r="F5" i="1"/>
  <c r="F17" i="1" s="1"/>
  <c r="B18" i="3" s="1"/>
  <c r="E17" i="1" l="1"/>
  <c r="A29" i="3"/>
  <c r="A30" i="3"/>
  <c r="B13" i="3"/>
  <c r="B14" i="3" s="1"/>
  <c r="B5" i="2" s="1"/>
  <c r="A31" i="3"/>
  <c r="A32" i="3"/>
  <c r="A33" i="3"/>
  <c r="F31" i="3" l="1"/>
  <c r="F32" i="3"/>
  <c r="E32" i="3"/>
  <c r="D30" i="3"/>
  <c r="C30" i="3"/>
  <c r="B30" i="3"/>
  <c r="B25" i="2"/>
  <c r="B17" i="3" s="1"/>
  <c r="D5" i="2"/>
  <c r="D25" i="2" s="1"/>
  <c r="B24" i="3" s="1"/>
  <c r="C29" i="3"/>
  <c r="B29" i="3"/>
  <c r="F29" i="3"/>
  <c r="F33" i="3"/>
  <c r="E33" i="3"/>
  <c r="D33" i="3"/>
  <c r="C33" i="3"/>
  <c r="B33" i="3"/>
  <c r="B20" i="3" l="1"/>
  <c r="B22" i="3"/>
  <c r="C31" i="3"/>
  <c r="D31" i="3"/>
  <c r="B31" i="3"/>
  <c r="B32" i="3"/>
  <c r="D29" i="3"/>
  <c r="E30" i="3"/>
  <c r="C32" i="3"/>
  <c r="E29" i="3"/>
  <c r="F30" i="3"/>
  <c r="D32" i="3"/>
  <c r="E31" i="3"/>
</calcChain>
</file>

<file path=xl/sharedStrings.xml><?xml version="1.0" encoding="utf-8"?>
<sst xmlns="http://schemas.openxmlformats.org/spreadsheetml/2006/main" count="80" uniqueCount="80">
  <si>
    <t>מוזמנים ומתנות</t>
  </si>
  <si>
    <t>מלאו את התאים הצהובים בלבד · אחוזי ההגעה והמתנה הממוצעת הם ברירת מחדל — עדכנו לפי ההיכרות שלכם עם כל קבוצה</t>
  </si>
  <si>
    <t>קבוצה</t>
  </si>
  <si>
    <t>מוזמנים</t>
  </si>
  <si>
    <t>% הגעה</t>
  </si>
  <si>
    <t>מגיעים</t>
  </si>
  <si>
    <t>מתנה ממוצעת (₪)</t>
  </si>
  <si>
    <t>סה"כ מתנות (₪)</t>
  </si>
  <si>
    <t>משפחת הכלה</t>
  </si>
  <si>
    <t>משפחת החתן</t>
  </si>
  <si>
    <t>חברי הכלה</t>
  </si>
  <si>
    <t>חברי החתן</t>
  </si>
  <si>
    <t>עבודה</t>
  </si>
  <si>
    <t>אחר</t>
  </si>
  <si>
    <t>סה"כ</t>
  </si>
  <si>
    <t>ברירות מחדל (ניתן לשנות): משפחה 85% הגעה / 600 ₪ · חברים 70% / 500 ₪ · עבודה 50% / 400 ₪.</t>
  </si>
  <si>
    <t>המספרים האלה הם הערכה בלבד ומבוססים על טווחים מקובלים בישראל — לא על מקור רשמי. עדכנו אותם לפי ניסיון אישי.</t>
  </si>
  <si>
    <t>ספקים ותשלומים</t>
  </si>
  <si>
    <t>שורת האולם/קייטרינג מחושבת אוטומטית מגיליון «סיכום» — אל תכתבו בה · מלאו מועד תשלום כדי לדעת כמה מזומן צריך לפני החתונה</t>
  </si>
  <si>
    <t>קטגוריה</t>
  </si>
  <si>
    <t>מחיר מוסכם (₪)</t>
  </si>
  <si>
    <t>שולם (₪)</t>
  </si>
  <si>
    <t>יתרה (₪)</t>
  </si>
  <si>
    <t>מועד תשלום</t>
  </si>
  <si>
    <t>סטטוס</t>
  </si>
  <si>
    <t>הערות</t>
  </si>
  <si>
    <t>אולם / קייטרינג</t>
  </si>
  <si>
    <t>מחושב: מנות לתשלום × מחיר למנה</t>
  </si>
  <si>
    <t>צלם סטילס</t>
  </si>
  <si>
    <t>צלם וידאו</t>
  </si>
  <si>
    <t>דיג'יי / מוזיקה</t>
  </si>
  <si>
    <t>שמלת כלה</t>
  </si>
  <si>
    <t>חליפת חתן</t>
  </si>
  <si>
    <t>איפור ושיער</t>
  </si>
  <si>
    <t>טבעות</t>
  </si>
  <si>
    <t>עיצוב ופרחים</t>
  </si>
  <si>
    <t>רב / עריכת חופה</t>
  </si>
  <si>
    <t>הזמנות ומיתוג</t>
  </si>
  <si>
    <t>מגנטים / אטרקציה</t>
  </si>
  <si>
    <t>בר ואלכוהול</t>
  </si>
  <si>
    <t>הסעות</t>
  </si>
  <si>
    <t>מלון / חדר חתנים</t>
  </si>
  <si>
    <t>סה"כ הוצאות</t>
  </si>
  <si>
    <t>טיפ: מלאו «מועד תשלום» לכל מקדמה. כל יתרה שמועדה לפני תאריך החתונה חייבת להיות מכוסה במזומן — המתנות מגיעות רק בערב עצמו.</t>
  </si>
  <si>
    <t>סיכום — שורה תחתונה</t>
  </si>
  <si>
    <t>המסך היחיד שצריך להסתכל עליו · תאים צהובים = קלט, השאר מחושב</t>
  </si>
  <si>
    <t>נתוני יסוד</t>
  </si>
  <si>
    <t>תאריך החתונה</t>
  </si>
  <si>
    <t>קובע אילו תשלומים נחשבים «לפני החתונה»</t>
  </si>
  <si>
    <t>מחיר למנה (₪)</t>
  </si>
  <si>
    <t>המחיר בחוזה, כולל מע"מ</t>
  </si>
  <si>
    <t>מנות נוספות</t>
  </si>
  <si>
    <t>ספקים, ילדים, מאבטחים — מנות שמשלמים עליהן ואינן אורחים</t>
  </si>
  <si>
    <t>מינימום מנות בחוזה</t>
  </si>
  <si>
    <t>משלמים על המקסימום מבין המגיעים בפועל למינימום הזה</t>
  </si>
  <si>
    <t>הון עצמי / הורים (₪)</t>
  </si>
  <si>
    <t>כסף שיש לכם לפני החתונה, לא מהמתנות</t>
  </si>
  <si>
    <t>מנות</t>
  </si>
  <si>
    <t>סה"כ מגיעים (צפי)</t>
  </si>
  <si>
    <t>מנות לתשלום</t>
  </si>
  <si>
    <t>הגדול מבין: (מגיעים + מנות נוספות) או המינימום בחוזה</t>
  </si>
  <si>
    <t>עלות המנות (₪)</t>
  </si>
  <si>
    <t>נכנס אוטומטית לשורת האולם בגיליון «ספקים»</t>
  </si>
  <si>
    <t>שורה תחתונה</t>
  </si>
  <si>
    <t>סה"כ הוצאות (כל הספקים)</t>
  </si>
  <si>
    <t>סה"כ מתנות (צפי)</t>
  </si>
  <si>
    <t>הון עצמי / הורים</t>
  </si>
  <si>
    <t>עודף / גירעון</t>
  </si>
  <si>
    <t>מתנות + הון עצמי − הוצאות</t>
  </si>
  <si>
    <t>מתנה ממוצעת נדרשת לאיזון</t>
  </si>
  <si>
    <t>המספר הכי שימושי בקובץ — השוו אותו למתנה הממוצעת בגיליון «מוזמנים»</t>
  </si>
  <si>
    <t>מזומן נדרש לפני החתונה</t>
  </si>
  <si>
    <t>יתרות שמועד תשלומן לפני תאריך החתונה</t>
  </si>
  <si>
    <t>יתרות ללא מועד תשלום</t>
  </si>
  <si>
    <t>לא נספרו למעלה — השלימו תאריכים כדי שהמספר יהיה אמין</t>
  </si>
  <si>
    <t>טבלת רגישות — עודף/גירעון</t>
  </si>
  <si>
    <t>שורות = מספר מגיעים בפועל · עמודות = מתנה ממוצעת. כל תא = עודף/גירעון בתרחיש הזה.</t>
  </si>
  <si>
    <t>מגיעים ↓ / מתנה →</t>
  </si>
  <si>
    <t>הנחות: המספרים שממולאים בקובץ הם דוגמה מציאותית שהוזנה כברירת מחדל, לא נתון אמיתי שלכם — החליפו הכל.</t>
  </si>
  <si>
    <t>טבלת הרגישות מניחה שכל הספקים למעט האולם קבועים, ושמחיר המנה והמינימום בחוזה אינם משתנים.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</si>
</sst>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\-#,##0;\–"/>
    <numFmt numFmtId="165" formatCode="#,##0&quot; ₪&quot;;[Red]\-#,##0&quot; ₪&quot;;\–"/>
    <numFmt numFmtId="166" formatCode="#,##0&quot; ₪&quot;;\-#,##0&quot; ₪&quot;;&quot;0 ₪&quot;"/>
    <numFmt numFmtId="167" formatCode="#,##0;\-#,##0;\0"/>
  </numFmts>
  <fonts count="13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i/>
      <sz val="9"/>
      <color rgb="FF8A8578"/>
      <name val="Arial"/>
      <charset val="1"/>
    </font>
    <font>
      <b/>
      <sz val="10"/>
      <color rgb="FFFFFFFF"/>
      <name val="Arial"/>
      <charset val="1"/>
    </font>
    <font>
      <sz val="10"/>
      <color rgb="FF0000FF"/>
      <name val="Arial"/>
      <charset val="1"/>
    </font>
    <font>
      <sz val="10"/>
      <color rgb="FF23262F"/>
      <name val="Arial"/>
      <charset val="1"/>
    </font>
    <font>
      <b/>
      <sz val="11"/>
      <color rgb="FF23262F"/>
      <name val="Arial"/>
      <charset val="1"/>
    </font>
    <font>
      <b/>
      <sz val="10"/>
      <color rgb="FF23262F"/>
      <name val="Arial"/>
      <charset val="1"/>
    </font>
    <font>
      <b/>
      <sz val="10"/>
      <color rgb="FF008000"/>
      <name val="Arial"/>
      <charset val="1"/>
    </font>
    <font>
      <sz val="10"/>
      <color rgb="FF008000"/>
      <name val="Arial"/>
      <charset val="1"/>
    </font>
    <font>
      <b/>
      <sz val="13"/>
      <color rgb="FFFFFFFF"/>
      <name val="Arial"/>
      <charset val="1"/>
    </font>
    <font>
      <b/>
      <sz val="9"/>
      <color rgb="FFFFFFFF"/>
      <name val="Arial"/>
      <charset val="1"/>
    </font>
    <font>
      <sz val="1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23262F"/>
        <bgColor rgb="FF333300"/>
      </patternFill>
    </fill>
    <fill>
      <patternFill patternType="solid">
        <fgColor rgb="FF3F4451"/>
        <bgColor rgb="FF23262F"/>
      </patternFill>
    </fill>
    <fill>
      <patternFill patternType="solid">
        <fgColor rgb="FFFFF7E0"/>
        <bgColor rgb="FFF5F1EC"/>
      </patternFill>
    </fill>
    <fill>
      <patternFill patternType="solid">
        <fgColor rgb="FFF5F1EC"/>
        <bgColor rgb="FFFFF7E0"/>
      </patternFill>
    </fill>
    <fill>
      <patternFill patternType="solid">
        <fgColor rgb="FFE8DFD8"/>
        <bgColor rgb="FFD8D2CB"/>
      </patternFill>
    </fill>
  </fills>
  <borders count="8">
    <border>
      <left/>
      <right/>
      <top/>
      <bottom/>
      <diagonal/>
    </border>
    <border>
      <left style="thin">
        <color rgb="FFD8D2CB"/>
      </left>
      <right style="thin">
        <color rgb="FFD8D2CB"/>
      </right>
      <top style="thin">
        <color rgb="FFD8D2CB"/>
      </top>
      <bottom style="thin">
        <color rgb="FFD8D2CB"/>
      </bottom>
      <diagonal/>
    </border>
    <border>
      <left style="thin">
        <color rgb="FFD8D2CB"/>
      </left>
      <right style="thin">
        <color rgb="FFD8D2CB"/>
      </right>
      <top style="medium">
        <color rgb="FFA05C6B"/>
      </top>
      <bottom style="thin">
        <color rgb="FFD8D2CB"/>
      </bottom>
      <diagonal/>
    </border>
    <border>
      <left style="thin">
        <color rgb="FFD8D2CB"/>
      </left>
      <right/>
      <top style="thin">
        <color rgb="FFD8D2CB"/>
      </top>
      <bottom style="thin">
        <color rgb="FFD8D2CB"/>
      </bottom>
      <diagonal/>
    </border>
    <border>
      <left/>
      <right style="thin">
        <color rgb="FFD8D2CB"/>
      </right>
      <top style="thin">
        <color rgb="FFD8D2CB"/>
      </top>
      <bottom style="thin">
        <color rgb="FFD8D2CB"/>
      </bottom>
      <diagonal/>
    </border>
    <border>
      <left style="thin">
        <color rgb="FFD8D2CB"/>
      </left>
      <right style="thin">
        <color rgb="FFD8D2CB"/>
      </right>
      <top style="thin">
        <color rgb="FFD8D2CB"/>
      </top>
      <bottom/>
      <diagonal/>
    </border>
    <border>
      <left style="thin">
        <color rgb="FFD8D2CB"/>
      </left>
      <right style="thin">
        <color rgb="FFD8D2CB"/>
      </right>
      <top/>
      <bottom style="thin">
        <color rgb="FFD8D2CB"/>
      </bottom>
      <diagonal/>
    </border>
    <border>
      <left style="thick">
        <color rgb="FFA05C6B"/>
      </left>
      <right style="thick">
        <color rgb="FFA05C6B"/>
      </right>
      <top style="thick">
        <color rgb="FFA05C6B"/>
      </top>
      <bottom style="thick">
        <color rgb="FFA05C6B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6" borderId="0" xfId="0" applyFont="1" applyFill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1" fillId="2" borderId="0" xfId="0" applyFont="1" applyFill="1" applyAlignment="1">
      <alignment horizontal="righ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indent="1"/>
    </xf>
    <xf numFmtId="164" fontId="4" fillId="4" borderId="1" xfId="0" applyNumberFormat="1" applyFont="1" applyFill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6" fillId="5" borderId="2" xfId="0" applyFont="1" applyFill="1" applyBorder="1" applyAlignment="1">
      <alignment horizontal="right" vertical="center" indent="1"/>
    </xf>
    <xf numFmtId="164" fontId="7" fillId="5" borderId="2" xfId="0" applyNumberFormat="1" applyFont="1" applyFill="1" applyBorder="1" applyAlignment="1">
      <alignment horizontal="center" vertical="center"/>
    </xf>
    <xf numFmtId="9" fontId="7" fillId="5" borderId="2" xfId="0" applyNumberFormat="1" applyFont="1" applyFill="1" applyBorder="1" applyAlignment="1">
      <alignment horizontal="center" vertical="center"/>
    </xf>
    <xf numFmtId="165" fontId="7" fillId="5" borderId="2" xfId="0" applyNumberFormat="1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right" vertical="center" indent="1"/>
    </xf>
    <xf numFmtId="0" fontId="0" fillId="5" borderId="2" xfId="0" applyFill="1" applyBorder="1"/>
    <xf numFmtId="0" fontId="5" fillId="0" borderId="1" xfId="0" applyFont="1" applyBorder="1" applyAlignment="1">
      <alignment horizontal="right" vertical="center" indent="1"/>
    </xf>
    <xf numFmtId="164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indent="1"/>
    </xf>
    <xf numFmtId="164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right" vertical="center" indent="1"/>
    </xf>
    <xf numFmtId="166" fontId="10" fillId="2" borderId="0" xfId="0" applyNumberFormat="1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167" fontId="12" fillId="0" borderId="3" xfId="0" applyNumberFormat="1" applyFont="1" applyBorder="1" applyAlignment="1">
      <alignment horizontal="center" vertical="center"/>
    </xf>
    <xf numFmtId="167" fontId="12" fillId="0" borderId="4" xfId="0" applyNumberFormat="1" applyFont="1" applyBorder="1" applyAlignment="1">
      <alignment horizontal="center" vertical="center"/>
    </xf>
    <xf numFmtId="167" fontId="12" fillId="0" borderId="5" xfId="0" applyNumberFormat="1" applyFont="1" applyBorder="1" applyAlignment="1">
      <alignment horizontal="center" vertical="center"/>
    </xf>
    <xf numFmtId="167" fontId="12" fillId="0" borderId="6" xfId="0" applyNumberFormat="1" applyFont="1" applyBorder="1" applyAlignment="1">
      <alignment horizontal="center" vertical="center"/>
    </xf>
    <xf numFmtId="167" fontId="12" fillId="0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sz val="13"/>
        <color rgb="FFFFFFFF"/>
        <name val="Arial"/>
        <charset val="1"/>
      </font>
      <fill>
        <patternFill>
          <bgColor rgb="FF1E7A54"/>
        </patternFill>
      </fill>
    </dxf>
    <dxf>
      <font>
        <b/>
        <sz val="13"/>
        <color rgb="FFFFFFFF"/>
        <name val="Arial"/>
        <charset val="1"/>
      </font>
      <fill>
        <patternFill>
          <bgColor rgb="FFB3261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A54"/>
      <rgbColor rgb="FFC0C0C0"/>
      <rgbColor rgb="FF8A8578"/>
      <rgbColor rgb="FF9999FF"/>
      <rgbColor rgb="FFA05C6B"/>
      <rgbColor rgb="FFFFF7E0"/>
      <rgbColor rgb="FFF5F1EC"/>
      <rgbColor rgb="FF660066"/>
      <rgbColor rgb="FFFF8080"/>
      <rgbColor rgb="FF0066CC"/>
      <rgbColor rgb="FFD8D2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8DFD8"/>
      <rgbColor rgb="FF3366FF"/>
      <rgbColor rgb="FF33CCCC"/>
      <rgbColor rgb="FF99CC00"/>
      <rgbColor rgb="FFFFCC00"/>
      <rgbColor rgb="FFFF9900"/>
      <rgbColor rgb="FFFF6600"/>
      <rgbColor rgb="FF6B7A8F"/>
      <rgbColor rgb="FF969696"/>
      <rgbColor rgb="FF003366"/>
      <rgbColor rgb="FF339966"/>
      <rgbColor rgb="FF003300"/>
      <rgbColor rgb="FF333300"/>
      <rgbColor rgb="FFB3261E"/>
      <rgbColor rgb="FF993366"/>
      <rgbColor rgb="FF3F4451"/>
      <rgbColor rgb="FF2326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excel.kova.co.i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5</xdr:row>
      <xdr:rowOff>85725</xdr:rowOff>
    </xdr:from>
    <xdr:to>
      <xdr:col>17</xdr:col>
      <xdr:colOff>238125</xdr:colOff>
      <xdr:row>31</xdr:row>
      <xdr:rowOff>0</xdr:rowOff>
    </xdr:to>
    <xdr:sp macro="" textlink="">
      <xdr:nvSpPr>
        <xdr:cNvPr id="2" name="תרשים זרימה: תהליך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FBF1A-5B39-4D67-BB9E-FD22069A6C30}"/>
            </a:ext>
          </a:extLst>
        </xdr:cNvPr>
        <xdr:cNvSpPr/>
      </xdr:nvSpPr>
      <xdr:spPr>
        <a:xfrm>
          <a:off x="9977085075" y="1038225"/>
          <a:ext cx="9344025" cy="4867275"/>
        </a:xfrm>
        <a:prstGeom prst="flowChartProcess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he-IL" sz="7200" b="1"/>
            <a:t>קובץ</a:t>
          </a:r>
          <a:r>
            <a:rPr lang="he-IL" sz="7200" b="1" baseline="0"/>
            <a:t> תקציב חתונה</a:t>
          </a:r>
        </a:p>
        <a:p>
          <a:pPr algn="ctr" rtl="1"/>
          <a:r>
            <a:rPr lang="he-IL" sz="7200" b="1" baseline="0"/>
            <a:t>מבית תותח אקסל</a:t>
          </a:r>
        </a:p>
        <a:p>
          <a:pPr algn="ctr" rtl="1"/>
          <a:endParaRPr lang="he-IL" sz="3600" b="1" baseline="0"/>
        </a:p>
        <a:p>
          <a:pPr algn="ctr" rtl="1"/>
          <a:r>
            <a:rPr lang="he-IL" sz="1600" b="0" baseline="0"/>
            <a:t>לאתר - לחצו כאן</a:t>
          </a:r>
        </a:p>
        <a:p>
          <a:pPr algn="ctr" rtl="1"/>
          <a:r>
            <a:rPr lang="he-IL" sz="1600" b="0" baseline="0"/>
            <a:t>ניתן להזמין התאמות אישיות לפי הצורך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8</xdr:row>
      <xdr:rowOff>161925</xdr:rowOff>
    </xdr:from>
    <xdr:to>
      <xdr:col>10</xdr:col>
      <xdr:colOff>152400</xdr:colOff>
      <xdr:row>21</xdr:row>
      <xdr:rowOff>142875</xdr:rowOff>
    </xdr:to>
    <xdr:sp macro="" textlink="">
      <xdr:nvSpPr>
        <xdr:cNvPr id="2" name="בועת דיבור: מלבן עם פינות מעוגלות 1">
          <a:extLst>
            <a:ext uri="{FF2B5EF4-FFF2-40B4-BE49-F238E27FC236}">
              <a16:creationId xmlns:a16="http://schemas.microsoft.com/office/drawing/2014/main" id="{001A2E7A-82DC-EA8E-06F6-2CB2F6C2C3D7}"/>
            </a:ext>
          </a:extLst>
        </xdr:cNvPr>
        <xdr:cNvSpPr/>
      </xdr:nvSpPr>
      <xdr:spPr>
        <a:xfrm>
          <a:off x="9513550950" y="2476500"/>
          <a:ext cx="5048250" cy="3048000"/>
        </a:xfrm>
        <a:prstGeom prst="wedgeRoundRectCallout">
          <a:avLst>
            <a:gd name="adj1" fmla="val 92979"/>
            <a:gd name="adj2" fmla="val -5766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he-IL" sz="1800" b="1"/>
            <a:t>כל</a:t>
          </a:r>
          <a:r>
            <a:rPr lang="he-IL" sz="1800" b="1" baseline="0"/>
            <a:t> המספרים פה הם דוגמה.</a:t>
          </a:r>
        </a:p>
        <a:p>
          <a:pPr algn="r" rtl="1"/>
          <a:endParaRPr lang="he-IL" sz="1800" b="1" baseline="0"/>
        </a:p>
        <a:p>
          <a:pPr algn="r" rtl="1"/>
          <a:r>
            <a:rPr lang="he-IL" sz="1800" b="1" baseline="0"/>
            <a:t>מלאו במקומם את המספרים הרלוונטים עבורכם.</a:t>
          </a:r>
        </a:p>
        <a:p>
          <a:pPr algn="r" rtl="1"/>
          <a:r>
            <a:rPr lang="he-IL" sz="1800" b="1" baseline="0"/>
            <a:t>צהוב = מקום למילוי.</a:t>
          </a:r>
        </a:p>
        <a:p>
          <a:pPr algn="r" rtl="1"/>
          <a:r>
            <a:rPr lang="he-IL" sz="1800" b="1" baseline="0"/>
            <a:t>לבן = לא לגעת.</a:t>
          </a:r>
        </a:p>
        <a:p>
          <a:pPr algn="r" rtl="1"/>
          <a:endParaRPr lang="he-IL" sz="1800" b="1" baseline="0"/>
        </a:p>
        <a:p>
          <a:pPr algn="r" rtl="1"/>
          <a:r>
            <a:rPr lang="he-IL" sz="1800" b="1" baseline="0"/>
            <a:t>שימו לב לא למחוק את עמודות </a:t>
          </a:r>
          <a:r>
            <a:rPr lang="en-US" sz="1800" b="1" baseline="0"/>
            <a:t>D</a:t>
          </a:r>
          <a:r>
            <a:rPr lang="he-IL" sz="1800" b="1" baseline="0"/>
            <a:t>, </a:t>
          </a:r>
          <a:r>
            <a:rPr lang="en-US" sz="1800" b="1" baseline="0"/>
            <a:t>F</a:t>
          </a:r>
          <a:r>
            <a:rPr lang="he-IL" sz="1800" b="1" baseline="0"/>
            <a:t> כיוון שהם מכילות נוסחאות.</a:t>
          </a:r>
        </a:p>
        <a:p>
          <a:pPr algn="r" rtl="1"/>
          <a:endParaRPr lang="he-IL" sz="110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5</xdr:row>
      <xdr:rowOff>228600</xdr:rowOff>
    </xdr:from>
    <xdr:to>
      <xdr:col>8</xdr:col>
      <xdr:colOff>400050</xdr:colOff>
      <xdr:row>18</xdr:row>
      <xdr:rowOff>57150</xdr:rowOff>
    </xdr:to>
    <xdr:sp macro="" textlink="">
      <xdr:nvSpPr>
        <xdr:cNvPr id="2" name="בועת דיבור: מלבן עם פינות מעוגלות 1">
          <a:extLst>
            <a:ext uri="{FF2B5EF4-FFF2-40B4-BE49-F238E27FC236}">
              <a16:creationId xmlns:a16="http://schemas.microsoft.com/office/drawing/2014/main" id="{08589F81-0180-44CA-BEB2-AF92FE1EDA2B}"/>
            </a:ext>
          </a:extLst>
        </xdr:cNvPr>
        <xdr:cNvSpPr/>
      </xdr:nvSpPr>
      <xdr:spPr>
        <a:xfrm>
          <a:off x="9514465350" y="1800225"/>
          <a:ext cx="5048250" cy="3048000"/>
        </a:xfrm>
        <a:prstGeom prst="wedgeRoundRectCallout">
          <a:avLst>
            <a:gd name="adj1" fmla="val 92979"/>
            <a:gd name="adj2" fmla="val -5766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he-IL" sz="1800" b="1"/>
            <a:t>כל</a:t>
          </a:r>
          <a:r>
            <a:rPr lang="he-IL" sz="1800" b="1" baseline="0"/>
            <a:t> המספרים פה הם דוגמה.</a:t>
          </a:r>
        </a:p>
        <a:p>
          <a:pPr algn="r" rtl="1"/>
          <a:endParaRPr lang="he-IL" sz="1800" b="1" baseline="0"/>
        </a:p>
        <a:p>
          <a:pPr algn="r" rtl="1"/>
          <a:r>
            <a:rPr lang="he-IL" sz="1800" b="1" baseline="0"/>
            <a:t>מלאו במקומם את המספרים הרלוונטים עבורכם.</a:t>
          </a:r>
        </a:p>
        <a:p>
          <a:pPr algn="r" rtl="1"/>
          <a:r>
            <a:rPr lang="he-IL" sz="1800" b="1" baseline="0"/>
            <a:t>צהוב = מקום למילוי.</a:t>
          </a:r>
        </a:p>
        <a:p>
          <a:pPr algn="r" rtl="1"/>
          <a:r>
            <a:rPr lang="he-IL" sz="1800" b="1" baseline="0"/>
            <a:t>לבן = לא לגעת.</a:t>
          </a:r>
        </a:p>
        <a:p>
          <a:pPr algn="r" rtl="1"/>
          <a:endParaRPr lang="he-IL" sz="110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7</xdr:row>
      <xdr:rowOff>247650</xdr:rowOff>
    </xdr:from>
    <xdr:to>
      <xdr:col>9</xdr:col>
      <xdr:colOff>552450</xdr:colOff>
      <xdr:row>18</xdr:row>
      <xdr:rowOff>238125</xdr:rowOff>
    </xdr:to>
    <xdr:sp macro="" textlink="">
      <xdr:nvSpPr>
        <xdr:cNvPr id="2" name="בועת דיבור: מלבן עם פינות מעוגלות 1">
          <a:extLst>
            <a:ext uri="{FF2B5EF4-FFF2-40B4-BE49-F238E27FC236}">
              <a16:creationId xmlns:a16="http://schemas.microsoft.com/office/drawing/2014/main" id="{0634029A-36DE-46F7-9E27-B7A26A8CA67B}"/>
            </a:ext>
          </a:extLst>
        </xdr:cNvPr>
        <xdr:cNvSpPr/>
      </xdr:nvSpPr>
      <xdr:spPr>
        <a:xfrm>
          <a:off x="9513731925" y="2343150"/>
          <a:ext cx="5048250" cy="3048000"/>
        </a:xfrm>
        <a:prstGeom prst="wedgeRoundRectCallout">
          <a:avLst>
            <a:gd name="adj1" fmla="val 92979"/>
            <a:gd name="adj2" fmla="val -5766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he-IL" sz="1800" b="1"/>
            <a:t>כל</a:t>
          </a:r>
          <a:r>
            <a:rPr lang="he-IL" sz="1800" b="1" baseline="0"/>
            <a:t> המספרים פה הם דוגמה.</a:t>
          </a:r>
        </a:p>
        <a:p>
          <a:pPr algn="r" rtl="1"/>
          <a:endParaRPr lang="he-IL" sz="1800" b="1" baseline="0"/>
        </a:p>
        <a:p>
          <a:pPr algn="r" rtl="1"/>
          <a:r>
            <a:rPr lang="he-IL" sz="1800" b="1" baseline="0"/>
            <a:t>מלאו במקומם את המספרים הרלוונטים עבורכם.</a:t>
          </a:r>
        </a:p>
        <a:p>
          <a:pPr algn="r" rtl="1"/>
          <a:r>
            <a:rPr lang="he-IL" sz="1800" b="1" baseline="0"/>
            <a:t>צהוב = מקום למילוי.</a:t>
          </a:r>
        </a:p>
        <a:p>
          <a:pPr algn="r" rtl="1"/>
          <a:r>
            <a:rPr lang="he-IL" sz="1800" b="1" baseline="0"/>
            <a:t>לבן = לא לגעת.</a:t>
          </a:r>
        </a:p>
        <a:p>
          <a:pPr algn="r" rtl="1"/>
          <a:endParaRPr lang="he-IL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753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9DB3B40-4CDB-40F6-8658-9B0FD8CE6B51}">
  <we:reference id="wa200009404" version="1.0.0.8" store="he-IL" storeType="OMEX"/>
  <we:alternateReferences>
    <we:reference id="WA200009404" version="1.0.0.8" store="" storeType="OMEX"/>
  </we:alternateReferences>
  <we:properties>
    <we:property name="claude.fileId" value="&quot;a08e3d39-4751-47a4-b68a-a9069ecd43a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3F6B-FD5B-4BDC-8BD4-3F8096E6A1FF}">
  <dimension ref="A1"/>
  <sheetViews>
    <sheetView showGridLines="0" rightToLeft="1" tabSelected="1" workbookViewId="0">
      <selection activeCell="P34" sqref="P3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05C6B"/>
  </sheetPr>
  <dimension ref="A1:F20"/>
  <sheetViews>
    <sheetView showGridLines="0" rightToLeft="1" zoomScaleNormal="100" workbookViewId="0">
      <pane ySplit="4" topLeftCell="A5" activePane="bottomLeft" state="frozen"/>
      <selection pane="bottomLeft" activeCell="E5" sqref="E5"/>
    </sheetView>
  </sheetViews>
  <sheetFormatPr defaultColWidth="8.7109375" defaultRowHeight="15" x14ac:dyDescent="0.25"/>
  <cols>
    <col min="1" max="1" width="26" customWidth="1"/>
    <col min="2" max="2" width="12" customWidth="1"/>
    <col min="3" max="3" width="11" customWidth="1"/>
    <col min="4" max="4" width="12" customWidth="1"/>
    <col min="5" max="6" width="18" customWidth="1"/>
  </cols>
  <sheetData>
    <row r="1" spans="1:6" ht="37.5" customHeight="1" x14ac:dyDescent="0.25">
      <c r="A1" s="3" t="s">
        <v>0</v>
      </c>
      <c r="B1" s="3"/>
      <c r="C1" s="3"/>
      <c r="D1" s="3"/>
      <c r="E1" s="3"/>
      <c r="F1" s="3"/>
    </row>
    <row r="2" spans="1:6" ht="21.75" customHeight="1" x14ac:dyDescent="0.25">
      <c r="A2" s="2" t="s">
        <v>1</v>
      </c>
      <c r="B2" s="2"/>
      <c r="C2" s="2"/>
      <c r="D2" s="2"/>
      <c r="E2" s="2"/>
      <c r="F2" s="2"/>
    </row>
    <row r="4" spans="1:6" ht="30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ht="19.5" customHeight="1" x14ac:dyDescent="0.25">
      <c r="A5" s="5" t="s">
        <v>8</v>
      </c>
      <c r="B5" s="6">
        <v>80</v>
      </c>
      <c r="C5" s="7">
        <v>0.85</v>
      </c>
      <c r="D5" s="8">
        <f t="shared" ref="D5:D16" si="0">IF($B5="","",ROUND($B5*$C5,0))</f>
        <v>68</v>
      </c>
      <c r="E5" s="9">
        <v>600</v>
      </c>
      <c r="F5" s="10">
        <f t="shared" ref="F5:F16" si="1">IF($D5="","",$D5*$E5)</f>
        <v>40800</v>
      </c>
    </row>
    <row r="6" spans="1:6" ht="19.5" customHeight="1" x14ac:dyDescent="0.25">
      <c r="A6" s="5" t="s">
        <v>9</v>
      </c>
      <c r="B6" s="6">
        <v>80</v>
      </c>
      <c r="C6" s="7">
        <v>0.85</v>
      </c>
      <c r="D6" s="8">
        <f t="shared" si="0"/>
        <v>68</v>
      </c>
      <c r="E6" s="9">
        <v>600</v>
      </c>
      <c r="F6" s="10">
        <f t="shared" si="1"/>
        <v>40800</v>
      </c>
    </row>
    <row r="7" spans="1:6" ht="19.5" customHeight="1" x14ac:dyDescent="0.25">
      <c r="A7" s="5" t="s">
        <v>10</v>
      </c>
      <c r="B7" s="6">
        <v>60</v>
      </c>
      <c r="C7" s="7">
        <v>0.7</v>
      </c>
      <c r="D7" s="8">
        <f t="shared" si="0"/>
        <v>42</v>
      </c>
      <c r="E7" s="9">
        <v>500</v>
      </c>
      <c r="F7" s="10">
        <f t="shared" si="1"/>
        <v>21000</v>
      </c>
    </row>
    <row r="8" spans="1:6" ht="19.5" customHeight="1" x14ac:dyDescent="0.25">
      <c r="A8" s="5" t="s">
        <v>11</v>
      </c>
      <c r="B8" s="6">
        <v>60</v>
      </c>
      <c r="C8" s="7">
        <v>0.7</v>
      </c>
      <c r="D8" s="8">
        <f t="shared" si="0"/>
        <v>42</v>
      </c>
      <c r="E8" s="9">
        <v>500</v>
      </c>
      <c r="F8" s="10">
        <f t="shared" si="1"/>
        <v>21000</v>
      </c>
    </row>
    <row r="9" spans="1:6" ht="19.5" customHeight="1" x14ac:dyDescent="0.25">
      <c r="A9" s="5" t="s">
        <v>12</v>
      </c>
      <c r="B9" s="6">
        <v>40</v>
      </c>
      <c r="C9" s="7">
        <v>0.5</v>
      </c>
      <c r="D9" s="8">
        <f t="shared" si="0"/>
        <v>20</v>
      </c>
      <c r="E9" s="9">
        <v>400</v>
      </c>
      <c r="F9" s="10">
        <f t="shared" si="1"/>
        <v>8000</v>
      </c>
    </row>
    <row r="10" spans="1:6" ht="19.5" customHeight="1" x14ac:dyDescent="0.25">
      <c r="A10" s="5" t="s">
        <v>13</v>
      </c>
      <c r="B10" s="6">
        <v>20</v>
      </c>
      <c r="C10" s="7">
        <v>0.7</v>
      </c>
      <c r="D10" s="8">
        <f t="shared" si="0"/>
        <v>14</v>
      </c>
      <c r="E10" s="9">
        <v>450</v>
      </c>
      <c r="F10" s="10">
        <f t="shared" si="1"/>
        <v>6300</v>
      </c>
    </row>
    <row r="11" spans="1:6" ht="19.5" customHeight="1" x14ac:dyDescent="0.25">
      <c r="A11" s="5"/>
      <c r="B11" s="6"/>
      <c r="C11" s="7"/>
      <c r="D11" s="8" t="str">
        <f t="shared" si="0"/>
        <v/>
      </c>
      <c r="E11" s="9"/>
      <c r="F11" s="10" t="str">
        <f t="shared" si="1"/>
        <v/>
      </c>
    </row>
    <row r="12" spans="1:6" ht="19.5" customHeight="1" x14ac:dyDescent="0.25">
      <c r="A12" s="5"/>
      <c r="B12" s="6"/>
      <c r="C12" s="7"/>
      <c r="D12" s="8" t="str">
        <f t="shared" si="0"/>
        <v/>
      </c>
      <c r="E12" s="9"/>
      <c r="F12" s="10" t="str">
        <f t="shared" si="1"/>
        <v/>
      </c>
    </row>
    <row r="13" spans="1:6" ht="19.5" customHeight="1" x14ac:dyDescent="0.25">
      <c r="A13" s="5"/>
      <c r="B13" s="6"/>
      <c r="C13" s="7"/>
      <c r="D13" s="8" t="str">
        <f t="shared" si="0"/>
        <v/>
      </c>
      <c r="E13" s="9"/>
      <c r="F13" s="10" t="str">
        <f t="shared" si="1"/>
        <v/>
      </c>
    </row>
    <row r="14" spans="1:6" ht="19.5" customHeight="1" x14ac:dyDescent="0.25">
      <c r="A14" s="5"/>
      <c r="B14" s="6"/>
      <c r="C14" s="7"/>
      <c r="D14" s="8" t="str">
        <f t="shared" si="0"/>
        <v/>
      </c>
      <c r="E14" s="9"/>
      <c r="F14" s="10" t="str">
        <f t="shared" si="1"/>
        <v/>
      </c>
    </row>
    <row r="15" spans="1:6" ht="19.5" customHeight="1" x14ac:dyDescent="0.25">
      <c r="A15" s="5"/>
      <c r="B15" s="6"/>
      <c r="C15" s="7"/>
      <c r="D15" s="8" t="str">
        <f t="shared" si="0"/>
        <v/>
      </c>
      <c r="E15" s="9"/>
      <c r="F15" s="10" t="str">
        <f t="shared" si="1"/>
        <v/>
      </c>
    </row>
    <row r="16" spans="1:6" ht="19.5" customHeight="1" x14ac:dyDescent="0.25">
      <c r="A16" s="5"/>
      <c r="B16" s="6"/>
      <c r="C16" s="7"/>
      <c r="D16" s="8" t="str">
        <f t="shared" si="0"/>
        <v/>
      </c>
      <c r="E16" s="9"/>
      <c r="F16" s="10" t="str">
        <f t="shared" si="1"/>
        <v/>
      </c>
    </row>
    <row r="17" spans="1:6" ht="25.5" customHeight="1" x14ac:dyDescent="0.25">
      <c r="A17" s="11" t="s">
        <v>14</v>
      </c>
      <c r="B17" s="12">
        <f>SUM(B5:B16)</f>
        <v>340</v>
      </c>
      <c r="C17" s="13">
        <f>IF(B17=0,"",D17/B17)</f>
        <v>0.74705882352941178</v>
      </c>
      <c r="D17" s="12">
        <f>SUM(D5:D16)</f>
        <v>254</v>
      </c>
      <c r="E17" s="14">
        <f>IF(D17=0,"",F17/D17)</f>
        <v>542.91338582677167</v>
      </c>
      <c r="F17" s="14">
        <f>SUM(F5:F16)</f>
        <v>137900</v>
      </c>
    </row>
    <row r="19" spans="1:6" x14ac:dyDescent="0.25">
      <c r="A19" s="2" t="s">
        <v>15</v>
      </c>
      <c r="B19" s="2"/>
      <c r="C19" s="2"/>
      <c r="D19" s="2"/>
      <c r="E19" s="2"/>
      <c r="F19" s="2"/>
    </row>
    <row r="20" spans="1:6" x14ac:dyDescent="0.25">
      <c r="A20" s="2" t="s">
        <v>16</v>
      </c>
      <c r="B20" s="2"/>
      <c r="C20" s="2"/>
      <c r="D20" s="2"/>
      <c r="E20" s="2"/>
      <c r="F20" s="2"/>
    </row>
  </sheetData>
  <mergeCells count="4">
    <mergeCell ref="A1:F1"/>
    <mergeCell ref="A2:F2"/>
    <mergeCell ref="A19:F19"/>
    <mergeCell ref="A20:F2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B7A8F"/>
  </sheetPr>
  <dimension ref="A1:G27"/>
  <sheetViews>
    <sheetView showGridLines="0" rightToLeft="1" zoomScaleNormal="100" workbookViewId="0">
      <pane ySplit="4" topLeftCell="A5" activePane="bottomLeft" state="frozen"/>
      <selection pane="bottomLeft" activeCell="I15" sqref="I15"/>
    </sheetView>
  </sheetViews>
  <sheetFormatPr defaultColWidth="8.7109375" defaultRowHeight="15" x14ac:dyDescent="0.25"/>
  <cols>
    <col min="1" max="1" width="24" customWidth="1"/>
    <col min="2" max="2" width="16" customWidth="1"/>
    <col min="3" max="5" width="14" customWidth="1"/>
    <col min="6" max="6" width="18" customWidth="1"/>
    <col min="7" max="7" width="30" customWidth="1"/>
  </cols>
  <sheetData>
    <row r="1" spans="1:7" ht="37.5" customHeight="1" x14ac:dyDescent="0.25">
      <c r="A1" s="3" t="s">
        <v>17</v>
      </c>
      <c r="B1" s="3"/>
      <c r="C1" s="3"/>
      <c r="D1" s="3"/>
      <c r="E1" s="3"/>
      <c r="F1" s="3"/>
      <c r="G1" s="3"/>
    </row>
    <row r="2" spans="1:7" ht="21.75" customHeight="1" x14ac:dyDescent="0.25">
      <c r="A2" s="2" t="s">
        <v>18</v>
      </c>
      <c r="B2" s="2"/>
      <c r="C2" s="2"/>
      <c r="D2" s="2"/>
      <c r="E2" s="2"/>
      <c r="F2" s="2"/>
      <c r="G2" s="2"/>
    </row>
    <row r="4" spans="1:7" ht="30" customHeight="1" x14ac:dyDescent="0.25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</row>
    <row r="5" spans="1:7" ht="19.5" customHeight="1" x14ac:dyDescent="0.25">
      <c r="A5" s="5" t="s">
        <v>26</v>
      </c>
      <c r="B5" s="15">
        <f>סיכום!$B$14</f>
        <v>85120</v>
      </c>
      <c r="C5" s="9"/>
      <c r="D5" s="10">
        <f t="shared" ref="D5:D24" si="0">IF(N($B5)=0,"",N($B5)-N($C5))</f>
        <v>85120</v>
      </c>
      <c r="E5" s="16"/>
      <c r="F5" s="17"/>
      <c r="G5" s="18" t="s">
        <v>27</v>
      </c>
    </row>
    <row r="6" spans="1:7" ht="19.5" customHeight="1" x14ac:dyDescent="0.25">
      <c r="A6" s="5" t="s">
        <v>28</v>
      </c>
      <c r="B6" s="9"/>
      <c r="C6" s="9"/>
      <c r="D6" s="10" t="str">
        <f t="shared" si="0"/>
        <v/>
      </c>
      <c r="E6" s="16"/>
      <c r="F6" s="17"/>
      <c r="G6" s="5"/>
    </row>
    <row r="7" spans="1:7" ht="19.5" customHeight="1" x14ac:dyDescent="0.25">
      <c r="A7" s="5" t="s">
        <v>29</v>
      </c>
      <c r="B7" s="9"/>
      <c r="C7" s="9"/>
      <c r="D7" s="10" t="str">
        <f t="shared" si="0"/>
        <v/>
      </c>
      <c r="E7" s="16"/>
      <c r="F7" s="17"/>
      <c r="G7" s="5"/>
    </row>
    <row r="8" spans="1:7" ht="19.5" customHeight="1" x14ac:dyDescent="0.25">
      <c r="A8" s="5" t="s">
        <v>30</v>
      </c>
      <c r="B8" s="9"/>
      <c r="C8" s="9"/>
      <c r="D8" s="10" t="str">
        <f t="shared" si="0"/>
        <v/>
      </c>
      <c r="E8" s="16"/>
      <c r="F8" s="17"/>
      <c r="G8" s="5"/>
    </row>
    <row r="9" spans="1:7" ht="19.5" customHeight="1" x14ac:dyDescent="0.25">
      <c r="A9" s="5" t="s">
        <v>31</v>
      </c>
      <c r="B9" s="9"/>
      <c r="C9" s="9"/>
      <c r="D9" s="10" t="str">
        <f t="shared" si="0"/>
        <v/>
      </c>
      <c r="E9" s="16"/>
      <c r="F9" s="17"/>
      <c r="G9" s="5"/>
    </row>
    <row r="10" spans="1:7" ht="19.5" customHeight="1" x14ac:dyDescent="0.25">
      <c r="A10" s="5" t="s">
        <v>32</v>
      </c>
      <c r="B10" s="9"/>
      <c r="C10" s="9"/>
      <c r="D10" s="10" t="str">
        <f t="shared" si="0"/>
        <v/>
      </c>
      <c r="E10" s="16"/>
      <c r="F10" s="17"/>
      <c r="G10" s="5"/>
    </row>
    <row r="11" spans="1:7" ht="19.5" customHeight="1" x14ac:dyDescent="0.25">
      <c r="A11" s="5" t="s">
        <v>33</v>
      </c>
      <c r="B11" s="9"/>
      <c r="C11" s="9"/>
      <c r="D11" s="10" t="str">
        <f t="shared" si="0"/>
        <v/>
      </c>
      <c r="E11" s="16"/>
      <c r="F11" s="17"/>
      <c r="G11" s="5"/>
    </row>
    <row r="12" spans="1:7" ht="19.5" customHeight="1" x14ac:dyDescent="0.25">
      <c r="A12" s="5" t="s">
        <v>34</v>
      </c>
      <c r="B12" s="9"/>
      <c r="C12" s="9"/>
      <c r="D12" s="10" t="str">
        <f t="shared" si="0"/>
        <v/>
      </c>
      <c r="E12" s="16"/>
      <c r="F12" s="17"/>
      <c r="G12" s="5"/>
    </row>
    <row r="13" spans="1:7" ht="19.5" customHeight="1" x14ac:dyDescent="0.25">
      <c r="A13" s="5" t="s">
        <v>35</v>
      </c>
      <c r="B13" s="9"/>
      <c r="C13" s="9"/>
      <c r="D13" s="10" t="str">
        <f t="shared" si="0"/>
        <v/>
      </c>
      <c r="E13" s="16"/>
      <c r="F13" s="17"/>
      <c r="G13" s="5"/>
    </row>
    <row r="14" spans="1:7" ht="19.5" customHeight="1" x14ac:dyDescent="0.25">
      <c r="A14" s="5" t="s">
        <v>36</v>
      </c>
      <c r="B14" s="9"/>
      <c r="C14" s="9"/>
      <c r="D14" s="10" t="str">
        <f t="shared" si="0"/>
        <v/>
      </c>
      <c r="E14" s="16"/>
      <c r="F14" s="17"/>
      <c r="G14" s="5"/>
    </row>
    <row r="15" spans="1:7" ht="19.5" customHeight="1" x14ac:dyDescent="0.25">
      <c r="A15" s="5" t="s">
        <v>37</v>
      </c>
      <c r="B15" s="9"/>
      <c r="C15" s="9"/>
      <c r="D15" s="10" t="str">
        <f t="shared" si="0"/>
        <v/>
      </c>
      <c r="E15" s="16"/>
      <c r="F15" s="17"/>
      <c r="G15" s="5"/>
    </row>
    <row r="16" spans="1:7" ht="19.5" customHeight="1" x14ac:dyDescent="0.25">
      <c r="A16" s="5" t="s">
        <v>38</v>
      </c>
      <c r="B16" s="9"/>
      <c r="C16" s="9"/>
      <c r="D16" s="10" t="str">
        <f t="shared" si="0"/>
        <v/>
      </c>
      <c r="E16" s="16"/>
      <c r="F16" s="17"/>
      <c r="G16" s="5"/>
    </row>
    <row r="17" spans="1:7" ht="19.5" customHeight="1" x14ac:dyDescent="0.25">
      <c r="A17" s="5" t="s">
        <v>39</v>
      </c>
      <c r="B17" s="9"/>
      <c r="C17" s="9"/>
      <c r="D17" s="10" t="str">
        <f t="shared" si="0"/>
        <v/>
      </c>
      <c r="E17" s="16"/>
      <c r="F17" s="17"/>
      <c r="G17" s="5"/>
    </row>
    <row r="18" spans="1:7" ht="19.5" customHeight="1" x14ac:dyDescent="0.25">
      <c r="A18" s="5" t="s">
        <v>40</v>
      </c>
      <c r="B18" s="9"/>
      <c r="C18" s="9"/>
      <c r="D18" s="10" t="str">
        <f t="shared" si="0"/>
        <v/>
      </c>
      <c r="E18" s="16"/>
      <c r="F18" s="17"/>
      <c r="G18" s="5"/>
    </row>
    <row r="19" spans="1:7" ht="19.5" customHeight="1" x14ac:dyDescent="0.25">
      <c r="A19" s="5" t="s">
        <v>41</v>
      </c>
      <c r="B19" s="9"/>
      <c r="C19" s="9"/>
      <c r="D19" s="10" t="str">
        <f t="shared" si="0"/>
        <v/>
      </c>
      <c r="E19" s="16"/>
      <c r="F19" s="17"/>
      <c r="G19" s="5"/>
    </row>
    <row r="20" spans="1:7" ht="19.5" customHeight="1" x14ac:dyDescent="0.25">
      <c r="A20" s="5"/>
      <c r="B20" s="9"/>
      <c r="C20" s="9"/>
      <c r="D20" s="10" t="str">
        <f t="shared" si="0"/>
        <v/>
      </c>
      <c r="E20" s="16"/>
      <c r="F20" s="17"/>
      <c r="G20" s="5"/>
    </row>
    <row r="21" spans="1:7" ht="19.5" customHeight="1" x14ac:dyDescent="0.25">
      <c r="A21" s="5"/>
      <c r="B21" s="9"/>
      <c r="C21" s="9"/>
      <c r="D21" s="10" t="str">
        <f t="shared" si="0"/>
        <v/>
      </c>
      <c r="E21" s="16"/>
      <c r="F21" s="17"/>
      <c r="G21" s="5"/>
    </row>
    <row r="22" spans="1:7" ht="19.5" customHeight="1" x14ac:dyDescent="0.25">
      <c r="A22" s="5"/>
      <c r="B22" s="9"/>
      <c r="C22" s="9"/>
      <c r="D22" s="10" t="str">
        <f t="shared" si="0"/>
        <v/>
      </c>
      <c r="E22" s="16"/>
      <c r="F22" s="17"/>
      <c r="G22" s="5"/>
    </row>
    <row r="23" spans="1:7" ht="19.5" customHeight="1" x14ac:dyDescent="0.25">
      <c r="A23" s="5"/>
      <c r="B23" s="9"/>
      <c r="C23" s="9"/>
      <c r="D23" s="10" t="str">
        <f t="shared" si="0"/>
        <v/>
      </c>
      <c r="E23" s="16"/>
      <c r="F23" s="17"/>
      <c r="G23" s="5"/>
    </row>
    <row r="24" spans="1:7" ht="19.5" customHeight="1" x14ac:dyDescent="0.25">
      <c r="A24" s="5"/>
      <c r="B24" s="9"/>
      <c r="C24" s="9"/>
      <c r="D24" s="10" t="str">
        <f t="shared" si="0"/>
        <v/>
      </c>
      <c r="E24" s="16"/>
      <c r="F24" s="17"/>
      <c r="G24" s="5"/>
    </row>
    <row r="25" spans="1:7" ht="25.5" customHeight="1" x14ac:dyDescent="0.25">
      <c r="A25" s="11" t="s">
        <v>42</v>
      </c>
      <c r="B25" s="14">
        <f>SUM(B5:B24)</f>
        <v>85120</v>
      </c>
      <c r="C25" s="14">
        <f>SUM(C5:C24)</f>
        <v>0</v>
      </c>
      <c r="D25" s="14">
        <f>SUM(D5:D24)</f>
        <v>85120</v>
      </c>
      <c r="E25" s="19"/>
      <c r="F25" s="19"/>
      <c r="G25" s="19"/>
    </row>
    <row r="27" spans="1:7" x14ac:dyDescent="0.25">
      <c r="A27" s="2" t="s">
        <v>43</v>
      </c>
      <c r="B27" s="2"/>
      <c r="C27" s="2"/>
      <c r="D27" s="2"/>
      <c r="E27" s="2"/>
      <c r="F27" s="2"/>
      <c r="G27" s="2"/>
    </row>
  </sheetData>
  <mergeCells count="3">
    <mergeCell ref="A1:G1"/>
    <mergeCell ref="A2:G2"/>
    <mergeCell ref="A27:G27"/>
  </mergeCells>
  <dataValidations count="1">
    <dataValidation type="list" allowBlank="1" sqref="F5:F24" xr:uid="{00000000-0002-0000-0100-000000000000}">
      <formula1>"לא סגור,סגור - טרם שולם,שולם חלקית,שולם במלואו"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262F"/>
  </sheetPr>
  <dimension ref="A1:H36"/>
  <sheetViews>
    <sheetView showGridLines="0" rightToLeft="1" zoomScaleNormal="100" workbookViewId="0">
      <selection activeCell="G12" sqref="G12"/>
    </sheetView>
  </sheetViews>
  <sheetFormatPr defaultColWidth="8.7109375" defaultRowHeight="15" x14ac:dyDescent="0.25"/>
  <cols>
    <col min="1" max="1" width="32" customWidth="1"/>
    <col min="2" max="8" width="15" customWidth="1"/>
  </cols>
  <sheetData>
    <row r="1" spans="1:8" ht="37.5" customHeight="1" x14ac:dyDescent="0.25">
      <c r="A1" s="3" t="s">
        <v>44</v>
      </c>
      <c r="B1" s="3"/>
      <c r="C1" s="3"/>
      <c r="D1" s="3"/>
      <c r="E1" s="3"/>
      <c r="F1" s="3"/>
      <c r="G1" s="3"/>
      <c r="H1" s="3"/>
    </row>
    <row r="2" spans="1:8" ht="21.75" customHeight="1" x14ac:dyDescent="0.25">
      <c r="A2" s="2" t="s">
        <v>45</v>
      </c>
      <c r="B2" s="2"/>
      <c r="C2" s="2"/>
      <c r="D2" s="2"/>
      <c r="E2" s="2"/>
      <c r="F2" s="2"/>
      <c r="G2" s="2"/>
      <c r="H2" s="2"/>
    </row>
    <row r="4" spans="1:8" ht="25.5" customHeight="1" x14ac:dyDescent="0.25">
      <c r="A4" s="1" t="s">
        <v>46</v>
      </c>
      <c r="B4" s="1"/>
      <c r="C4" s="1"/>
      <c r="D4" s="1"/>
      <c r="E4" s="1"/>
      <c r="F4" s="1"/>
      <c r="G4" s="1"/>
      <c r="H4" s="1"/>
    </row>
    <row r="5" spans="1:8" ht="21.75" customHeight="1" x14ac:dyDescent="0.25">
      <c r="A5" s="20" t="s">
        <v>47</v>
      </c>
      <c r="B5" s="16">
        <f>DATE(2026,11,12)</f>
        <v>46338</v>
      </c>
      <c r="C5" s="2" t="s">
        <v>48</v>
      </c>
      <c r="D5" s="2"/>
      <c r="E5" s="2"/>
      <c r="F5" s="2"/>
    </row>
    <row r="6" spans="1:8" ht="21.75" customHeight="1" x14ac:dyDescent="0.25">
      <c r="A6" s="20" t="s">
        <v>49</v>
      </c>
      <c r="B6" s="9">
        <v>320</v>
      </c>
      <c r="C6" s="2" t="s">
        <v>50</v>
      </c>
      <c r="D6" s="2"/>
      <c r="E6" s="2"/>
      <c r="F6" s="2"/>
    </row>
    <row r="7" spans="1:8" ht="21.75" customHeight="1" x14ac:dyDescent="0.25">
      <c r="A7" s="20" t="s">
        <v>51</v>
      </c>
      <c r="B7" s="6">
        <v>12</v>
      </c>
      <c r="C7" s="2" t="s">
        <v>52</v>
      </c>
      <c r="D7" s="2"/>
      <c r="E7" s="2"/>
      <c r="F7" s="2"/>
    </row>
    <row r="8" spans="1:8" ht="21.75" customHeight="1" x14ac:dyDescent="0.25">
      <c r="A8" s="20" t="s">
        <v>53</v>
      </c>
      <c r="B8" s="6">
        <v>250</v>
      </c>
      <c r="C8" s="2" t="s">
        <v>54</v>
      </c>
      <c r="D8" s="2"/>
      <c r="E8" s="2"/>
      <c r="F8" s="2"/>
    </row>
    <row r="9" spans="1:8" ht="21.75" customHeight="1" x14ac:dyDescent="0.25">
      <c r="A9" s="20" t="s">
        <v>55</v>
      </c>
      <c r="B9" s="9">
        <v>40000</v>
      </c>
      <c r="C9" s="2" t="s">
        <v>56</v>
      </c>
      <c r="D9" s="2"/>
      <c r="E9" s="2"/>
      <c r="F9" s="2"/>
    </row>
    <row r="11" spans="1:8" ht="25.5" customHeight="1" x14ac:dyDescent="0.25">
      <c r="A11" s="1" t="s">
        <v>57</v>
      </c>
      <c r="B11" s="1"/>
      <c r="C11" s="1"/>
      <c r="D11" s="1"/>
      <c r="E11" s="1"/>
      <c r="F11" s="1"/>
      <c r="G11" s="1"/>
      <c r="H11" s="1"/>
    </row>
    <row r="12" spans="1:8" ht="21.75" customHeight="1" x14ac:dyDescent="0.25">
      <c r="A12" s="20" t="s">
        <v>58</v>
      </c>
      <c r="B12" s="21">
        <f>מוזמנים!$D$17</f>
        <v>254</v>
      </c>
    </row>
    <row r="13" spans="1:8" ht="25.5" customHeight="1" x14ac:dyDescent="0.25">
      <c r="A13" s="22" t="s">
        <v>59</v>
      </c>
      <c r="B13" s="23">
        <f>MAX($B$12+$B$7,$B$8)</f>
        <v>266</v>
      </c>
      <c r="C13" s="2" t="s">
        <v>60</v>
      </c>
      <c r="D13" s="2"/>
      <c r="E13" s="2"/>
      <c r="F13" s="2"/>
    </row>
    <row r="14" spans="1:8" ht="25.5" customHeight="1" x14ac:dyDescent="0.25">
      <c r="A14" s="22" t="s">
        <v>61</v>
      </c>
      <c r="B14" s="24">
        <f>$B$13*$B$6</f>
        <v>85120</v>
      </c>
      <c r="C14" s="2" t="s">
        <v>62</v>
      </c>
      <c r="D14" s="2"/>
      <c r="E14" s="2"/>
      <c r="F14" s="2"/>
    </row>
    <row r="16" spans="1:8" ht="25.5" customHeight="1" x14ac:dyDescent="0.25">
      <c r="A16" s="1" t="s">
        <v>63</v>
      </c>
      <c r="B16" s="1"/>
      <c r="C16" s="1"/>
      <c r="D16" s="1"/>
      <c r="E16" s="1"/>
      <c r="F16" s="1"/>
      <c r="G16" s="1"/>
      <c r="H16" s="1"/>
    </row>
    <row r="17" spans="1:8" ht="21.75" customHeight="1" x14ac:dyDescent="0.25">
      <c r="A17" s="20" t="s">
        <v>64</v>
      </c>
      <c r="B17" s="25">
        <f>ספקים!$B$25</f>
        <v>85120</v>
      </c>
    </row>
    <row r="18" spans="1:8" ht="21.75" customHeight="1" x14ac:dyDescent="0.25">
      <c r="A18" s="20" t="s">
        <v>65</v>
      </c>
      <c r="B18" s="25">
        <f>מוזמנים!$F$17</f>
        <v>137900</v>
      </c>
    </row>
    <row r="19" spans="1:8" ht="21.75" customHeight="1" x14ac:dyDescent="0.25">
      <c r="A19" s="20" t="s">
        <v>66</v>
      </c>
      <c r="B19" s="10">
        <f>$B$9</f>
        <v>40000</v>
      </c>
    </row>
    <row r="20" spans="1:8" ht="33.75" customHeight="1" x14ac:dyDescent="0.25">
      <c r="A20" s="26" t="s">
        <v>67</v>
      </c>
      <c r="B20" s="27">
        <f>$B$18+$B$19-$B$17</f>
        <v>92780</v>
      </c>
      <c r="C20" s="2" t="s">
        <v>68</v>
      </c>
      <c r="D20" s="2"/>
      <c r="E20" s="2"/>
      <c r="F20" s="2"/>
    </row>
    <row r="22" spans="1:8" ht="25.5" customHeight="1" x14ac:dyDescent="0.25">
      <c r="A22" s="22" t="s">
        <v>69</v>
      </c>
      <c r="B22" s="24">
        <f>IF($B$12=0,"",($B$17-$B$19)/$B$12)</f>
        <v>177.63779527559055</v>
      </c>
      <c r="C22" s="2" t="s">
        <v>70</v>
      </c>
      <c r="D22" s="2"/>
      <c r="E22" s="2"/>
      <c r="F22" s="2"/>
    </row>
    <row r="23" spans="1:8" ht="21.75" customHeight="1" x14ac:dyDescent="0.25">
      <c r="A23" s="20" t="s">
        <v>71</v>
      </c>
      <c r="B23" s="10">
        <f>SUMIFS(ספקים!$D$5:$D$24,ספקים!$E$5:$E$24,"&lt;"&amp;$B$5,ספקים!$E$5:$E$24,"&gt;0")</f>
        <v>0</v>
      </c>
      <c r="C23" s="2" t="s">
        <v>72</v>
      </c>
      <c r="D23" s="2"/>
      <c r="E23" s="2"/>
      <c r="F23" s="2"/>
    </row>
    <row r="24" spans="1:8" ht="21.75" customHeight="1" x14ac:dyDescent="0.25">
      <c r="A24" s="20" t="s">
        <v>73</v>
      </c>
      <c r="B24" s="10">
        <f>IFERROR(ספקים!$D$25-SUMIFS(ספקים!$D$5:$D$24,ספקים!$E$5:$E$24,"&gt;0"),0)</f>
        <v>85120</v>
      </c>
      <c r="C24" s="2" t="s">
        <v>74</v>
      </c>
      <c r="D24" s="2"/>
      <c r="E24" s="2"/>
      <c r="F24" s="2"/>
    </row>
    <row r="26" spans="1:8" ht="25.5" customHeight="1" x14ac:dyDescent="0.25">
      <c r="A26" s="1" t="s">
        <v>75</v>
      </c>
      <c r="B26" s="1"/>
      <c r="C26" s="1"/>
      <c r="D26" s="1"/>
      <c r="E26" s="1"/>
      <c r="F26" s="1"/>
      <c r="G26" s="1"/>
      <c r="H26" s="1"/>
    </row>
    <row r="27" spans="1:8" x14ac:dyDescent="0.25">
      <c r="A27" s="2" t="s">
        <v>76</v>
      </c>
      <c r="B27" s="2"/>
      <c r="C27" s="2"/>
      <c r="D27" s="2"/>
      <c r="E27" s="2"/>
      <c r="F27" s="2"/>
      <c r="G27" s="2"/>
      <c r="H27" s="2"/>
    </row>
    <row r="28" spans="1:8" ht="30" customHeight="1" x14ac:dyDescent="0.25">
      <c r="A28" s="28" t="s">
        <v>77</v>
      </c>
      <c r="B28" s="29">
        <f>ROUND(מוזמנים!$E$17*0.8,-1)</f>
        <v>430</v>
      </c>
      <c r="C28" s="29">
        <f>ROUND(מוזמנים!$E$17*0.9,-1)</f>
        <v>490</v>
      </c>
      <c r="D28" s="29">
        <f>ROUND(מוזמנים!$E$17*1,-1)</f>
        <v>540</v>
      </c>
      <c r="E28" s="29">
        <f>ROUND(מוזמנים!$E$17*1.1,-1)</f>
        <v>600</v>
      </c>
      <c r="F28" s="29">
        <f>ROUND(מוזמנים!$E$17*1.2,-1)</f>
        <v>650</v>
      </c>
    </row>
    <row r="29" spans="1:8" ht="19.5" customHeight="1" x14ac:dyDescent="0.25">
      <c r="A29" s="30">
        <f>ROUND($B$12*0.8,0)</f>
        <v>203</v>
      </c>
      <c r="B29" s="31">
        <f t="shared" ref="B29:G33" si="0">$A29*B$28+$B$19-(MAX($A29+$B$7,$B$8)*$B$6+($B$17-$B$14))</f>
        <v>47290</v>
      </c>
      <c r="C29" s="31">
        <f t="shared" si="0"/>
        <v>59470</v>
      </c>
      <c r="D29" s="31">
        <f t="shared" si="0"/>
        <v>69620</v>
      </c>
      <c r="E29" s="31">
        <f t="shared" si="0"/>
        <v>81800</v>
      </c>
      <c r="F29" s="31">
        <f t="shared" si="0"/>
        <v>91950</v>
      </c>
    </row>
    <row r="30" spans="1:8" ht="19.5" customHeight="1" thickBot="1" x14ac:dyDescent="0.3">
      <c r="A30" s="30">
        <f>ROUND($B$12*0.9,0)</f>
        <v>229</v>
      </c>
      <c r="B30" s="31">
        <f t="shared" si="0"/>
        <v>58470</v>
      </c>
      <c r="C30" s="31">
        <f t="shared" si="0"/>
        <v>72210</v>
      </c>
      <c r="D30" s="34">
        <f t="shared" si="0"/>
        <v>83660</v>
      </c>
      <c r="E30" s="31">
        <f t="shared" si="0"/>
        <v>97400</v>
      </c>
      <c r="F30" s="31">
        <f t="shared" si="0"/>
        <v>108850</v>
      </c>
    </row>
    <row r="31" spans="1:8" ht="19.5" customHeight="1" thickTop="1" thickBot="1" x14ac:dyDescent="0.3">
      <c r="A31" s="30">
        <f>ROUND($B$12*1,0)</f>
        <v>254</v>
      </c>
      <c r="B31" s="31">
        <f t="shared" si="0"/>
        <v>64100</v>
      </c>
      <c r="C31" s="32">
        <f t="shared" si="0"/>
        <v>79340</v>
      </c>
      <c r="D31" s="36">
        <f t="shared" si="0"/>
        <v>92040</v>
      </c>
      <c r="E31" s="33">
        <f t="shared" si="0"/>
        <v>107280</v>
      </c>
      <c r="F31" s="31">
        <f t="shared" si="0"/>
        <v>119980</v>
      </c>
    </row>
    <row r="32" spans="1:8" ht="19.5" customHeight="1" thickTop="1" x14ac:dyDescent="0.25">
      <c r="A32" s="30">
        <f>ROUND($B$12*1.1,0)</f>
        <v>279</v>
      </c>
      <c r="B32" s="31">
        <f t="shared" si="0"/>
        <v>66850</v>
      </c>
      <c r="C32" s="31">
        <f t="shared" si="0"/>
        <v>83590</v>
      </c>
      <c r="D32" s="35">
        <f t="shared" si="0"/>
        <v>97540</v>
      </c>
      <c r="E32" s="31">
        <f t="shared" si="0"/>
        <v>114280</v>
      </c>
      <c r="F32" s="31">
        <f t="shared" si="0"/>
        <v>128230</v>
      </c>
    </row>
    <row r="33" spans="1:8" ht="19.5" customHeight="1" x14ac:dyDescent="0.25">
      <c r="A33" s="30">
        <f>ROUND($B$12*1.2,0)</f>
        <v>305</v>
      </c>
      <c r="B33" s="31">
        <f t="shared" si="0"/>
        <v>69710</v>
      </c>
      <c r="C33" s="31">
        <f t="shared" si="0"/>
        <v>88010</v>
      </c>
      <c r="D33" s="31">
        <f t="shared" si="0"/>
        <v>103260</v>
      </c>
      <c r="E33" s="31">
        <f t="shared" si="0"/>
        <v>121560</v>
      </c>
      <c r="F33" s="31">
        <f t="shared" si="0"/>
        <v>136810</v>
      </c>
    </row>
    <row r="35" spans="1:8" x14ac:dyDescent="0.25">
      <c r="A35" s="2" t="s">
        <v>78</v>
      </c>
      <c r="B35" s="2"/>
      <c r="C35" s="2"/>
      <c r="D35" s="2"/>
      <c r="E35" s="2"/>
      <c r="F35" s="2"/>
      <c r="G35" s="2"/>
      <c r="H35" s="2"/>
    </row>
    <row r="36" spans="1:8" x14ac:dyDescent="0.25">
      <c r="A36" s="2" t="s">
        <v>79</v>
      </c>
      <c r="B36" s="2"/>
      <c r="C36" s="2"/>
      <c r="D36" s="2"/>
      <c r="E36" s="2"/>
      <c r="F36" s="2"/>
      <c r="G36" s="2"/>
      <c r="H36" s="2"/>
    </row>
  </sheetData>
  <mergeCells count="20">
    <mergeCell ref="C24:F24"/>
    <mergeCell ref="A26:H26"/>
    <mergeCell ref="A27:H27"/>
    <mergeCell ref="A35:H35"/>
    <mergeCell ref="A36:H36"/>
    <mergeCell ref="C14:F14"/>
    <mergeCell ref="A16:H16"/>
    <mergeCell ref="C20:F20"/>
    <mergeCell ref="C22:F22"/>
    <mergeCell ref="C23:F23"/>
    <mergeCell ref="C7:F7"/>
    <mergeCell ref="C8:F8"/>
    <mergeCell ref="C9:F9"/>
    <mergeCell ref="A11:H11"/>
    <mergeCell ref="C13:F13"/>
    <mergeCell ref="A1:H1"/>
    <mergeCell ref="A2:H2"/>
    <mergeCell ref="A4:H4"/>
    <mergeCell ref="C5:F5"/>
    <mergeCell ref="C6:F6"/>
  </mergeCells>
  <conditionalFormatting sqref="B20">
    <cfRule type="cellIs" dxfId="1" priority="3" operator="lessThan">
      <formula>0</formula>
    </cfRule>
    <cfRule type="cellIs" dxfId="0" priority="4" operator="greaterThanOrEqual">
      <formula>0</formula>
    </cfRule>
  </conditionalFormatting>
  <conditionalFormatting sqref="B29:F33">
    <cfRule type="colorScale" priority="2">
      <colorScale>
        <cfvo type="min"/>
        <cfvo type="num" val="0"/>
        <cfvo type="max"/>
        <color rgb="FFF4C7C3"/>
        <color rgb="FFFFFFFF"/>
        <color rgb="FFC6E7D4"/>
      </colorScale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ברוכים הבאים</vt:lpstr>
      <vt:lpstr>מוזמנים</vt:lpstr>
      <vt:lpstr>ספקים</vt:lpstr>
      <vt:lpstr>סיכום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Eyal Bardugo</cp:lastModifiedBy>
  <cp:revision>0</cp:revision>
  <dcterms:created xsi:type="dcterms:W3CDTF">2026-08-17T14:33:09Z</dcterms:created>
  <dcterms:modified xsi:type="dcterms:W3CDTF">2026-08-17T16:53:08Z</dcterms:modified>
  <dc:language>en-US</dc:language>
</cp:coreProperties>
</file>