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25AABB7A-AF1F-42CD-95B8-35ECA3498937}" xr6:coauthVersionLast="47" xr6:coauthVersionMax="47" xr10:uidLastSave="{00000000-0000-0000-0000-000000000000}"/>
  <bookViews>
    <workbookView xWindow="-120" yWindow="-120" windowWidth="29040" windowHeight="15720" activeTab="1" xr2:uid="{E9AE6EC2-62D7-4304-918C-0A22EDFDADDF}"/>
  </bookViews>
  <sheets>
    <sheet name="ברוכים הבאים" sheetId="2" r:id="rId1"/>
    <sheet name="מחשבון" sheetId="1" r:id="rId2"/>
  </sheets>
  <externalReferences>
    <externalReference r:id="rId3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G55" i="1"/>
  <c r="F55" i="1"/>
  <c r="E55" i="1"/>
  <c r="D55" i="1"/>
  <c r="H54" i="1"/>
  <c r="G54" i="1"/>
  <c r="F54" i="1"/>
  <c r="E54" i="1"/>
  <c r="D54" i="1"/>
  <c r="H53" i="1"/>
  <c r="G53" i="1"/>
  <c r="F53" i="1"/>
  <c r="E53" i="1"/>
  <c r="D53" i="1"/>
  <c r="H52" i="1"/>
  <c r="G52" i="1"/>
  <c r="F52" i="1"/>
  <c r="E52" i="1"/>
  <c r="D52" i="1"/>
  <c r="H51" i="1"/>
  <c r="G51" i="1"/>
  <c r="F51" i="1"/>
  <c r="E51" i="1"/>
  <c r="D51" i="1"/>
  <c r="H50" i="1"/>
  <c r="G50" i="1"/>
  <c r="F50" i="1"/>
  <c r="E50" i="1"/>
  <c r="D50" i="1"/>
  <c r="H49" i="1"/>
  <c r="G49" i="1"/>
  <c r="F49" i="1"/>
  <c r="E49" i="1"/>
  <c r="D49" i="1"/>
  <c r="H48" i="1"/>
  <c r="G48" i="1"/>
  <c r="F48" i="1"/>
  <c r="E48" i="1"/>
  <c r="D48" i="1"/>
  <c r="H47" i="1"/>
  <c r="G47" i="1"/>
  <c r="F47" i="1"/>
  <c r="E47" i="1"/>
  <c r="D47" i="1"/>
  <c r="F37" i="1"/>
  <c r="F38" i="1" s="1"/>
  <c r="D37" i="1"/>
  <c r="D38" i="1" s="1"/>
  <c r="H38" i="1" s="1"/>
  <c r="F25" i="1"/>
  <c r="F23" i="1"/>
  <c r="F27" i="1" s="1"/>
  <c r="F22" i="1"/>
  <c r="H37" i="1" l="1"/>
  <c r="F28" i="1"/>
  <c r="F26" i="1"/>
  <c r="B41" i="1" l="1"/>
  <c r="H39" i="1"/>
  <c r="F30" i="1"/>
  <c r="F31" i="1" s="1"/>
</calcChain>
</file>

<file path=xl/sharedStrings.xml><?xml version="1.0" encoding="utf-8"?>
<sst xmlns="http://schemas.openxmlformats.org/spreadsheetml/2006/main" count="170" uniqueCount="152">
  <si>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</si>
  <si>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</si>
  <si>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</si>
  <si>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</si>
  <si>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</si>
  <si>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</si>
  <si>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</si>
  <si>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</si>
  <si>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</si>
  <si>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</si>
  <si>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</si>
  <si>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</si>
  <si>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</si>
  <si>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</si>
  <si>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</si>
  <si>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</si>
  <si>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</si>
  <si>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</si>
  <si>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</si>
  <si>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</si>
  <si>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</si>
  <si>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</si>
  <si>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</si>
  <si>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</si>
  <si>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</si>
  <si>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</si>
  <si>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</si>
  <si>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</si>
  <si>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</si>
  <si>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</si>
  <si>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</si>
  <si>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</si>
  <si>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</si>
  <si>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</si>
  <si>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</si>
  <si>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</si>
  <si>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</si>
  <si>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</si>
  <si>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</si>
  <si>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</si>
  <si>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</si>
  <si>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</si>
  <si>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</si>
  <si>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</si>
  <si>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</si>
  <si>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</si>
  <si>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</si>
  <si>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</si>
  <si>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</si>
  <si>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</si>
  <si>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</si>
  <si>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</si>
  <si>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</si>
  <si>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</si>
  <si>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</si>
  <si>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</si>
  <si>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</si>
  <si>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</si>
  <si>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</si>
  <si>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</si>
  <si>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</si>
  <si>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</si>
  <si>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</si>
  <si>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</si>
  <si>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</si>
  <si>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</si>
  <si>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</si>
  <si>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</si>
  <si>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</si>
  <si>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</si>
  <si>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</si>
  <si>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</si>
  <si>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</si>
  <si>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</si>
  <si>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</si>
  <si>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</si>
  <si>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</si>
  <si>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</si>
  <si>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</si>
  <si>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</si>
  <si>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</si>
  <si>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</si>
  <si>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</si>
  <si>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</si>
  <si>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</si>
  <si>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</si>
  <si>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</si>
  <si>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</si>
  <si>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</si>
  <si>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</si>
  <si>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</si>
  <si>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</si>
  <si>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</si>
  <si>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</si>
  <si>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</si>
  <si>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מחשבון כדאיות – שעות נוספות גלובליות vs. בפועל</t>
  </si>
  <si>
    <t>כלי זה מאפשר למעסיק להשוות בין עלות שעות נוספות בפועל לתשלום גלובלי קבוע, ולקבל המלצה ברורה</t>
  </si>
  <si>
    <t>📋  נתוני קלט</t>
  </si>
  <si>
    <t>שכר בסיס חודשי (ברוטו)</t>
  </si>
  <si>
    <t>₪</t>
  </si>
  <si>
    <t>ימי עבודה בשבוע</t>
  </si>
  <si>
    <t>ימים</t>
  </si>
  <si>
    <t>שעות עבודה ביום (משרה מלאה)</t>
  </si>
  <si>
    <t>שעות</t>
  </si>
  <si>
    <t>שעות נוספות בחודש – 125%</t>
  </si>
  <si>
    <t>שעות נוספות בחודש – 150%</t>
  </si>
  <si>
    <t>שעות עבודה בשבת/חג בחודש – 150%</t>
  </si>
  <si>
    <t>שעות נוספות בשבת/חג – 200%</t>
  </si>
  <si>
    <t>סכום שעות נוספות גלובליות מוצע (חודשי)</t>
  </si>
  <si>
    <t>📊  חישוב עלות שעות נוספות בפועל</t>
  </si>
  <si>
    <t>פירוט</t>
  </si>
  <si>
    <t>נוסחה / הסבר</t>
  </si>
  <si>
    <t>ערך</t>
  </si>
  <si>
    <t>שעות עבודה חודשיות (ממוצע)</t>
  </si>
  <si>
    <t>שעות ביום × ימים בשבוע × 4.33</t>
  </si>
  <si>
    <t>ערך שעת עבודה רגילה</t>
  </si>
  <si>
    <t>שכר בסיס ÷ שעות חודשיות</t>
  </si>
  <si>
    <t>עלות שעות נוספות 125%</t>
  </si>
  <si>
    <t>שעות × ערך שעה × 1.25</t>
  </si>
  <si>
    <t>עלות שעות נוספות 150%</t>
  </si>
  <si>
    <t>שעות × ערך שעה × 1.5</t>
  </si>
  <si>
    <t>עלות שעות שבת/חג 150%</t>
  </si>
  <si>
    <t>עלות שעות נוספות שבת/חג 200%</t>
  </si>
  <si>
    <t>שעות × ערך שעה × 2.0</t>
  </si>
  <si>
    <t>סה"כ עלות שעות נוספות בפועל – חודשי</t>
  </si>
  <si>
    <t>סה"כ עלות שעות נוספות בפועל – שנתי</t>
  </si>
  <si>
    <t>⚖️  השוואה ומסקנה</t>
  </si>
  <si>
    <t>בפועל</t>
  </si>
  <si>
    <t>גלובלי</t>
  </si>
  <si>
    <t>הפרש</t>
  </si>
  <si>
    <t>עלות חודשית</t>
  </si>
  <si>
    <t>עלות שנתית</t>
  </si>
  <si>
    <t>אחוז חיסכון למעסיק</t>
  </si>
  <si>
    <t>📈  ניתוח רגישות – הפרש שנתי לפי תרחישי שעות נוספות</t>
  </si>
  <si>
    <t>מספר חיובי = חיסכון למעסיק  |  מספר שלילי (בסוגריים) = הפסד למעסיק  |  הנתונים בשנתי</t>
  </si>
  <si>
    <t>שעות נוספות 125% ↓  |  סכום גלובלי חודשי →</t>
  </si>
  <si>
    <t>5 שעות</t>
  </si>
  <si>
    <t>8 שעות</t>
  </si>
  <si>
    <t>10 שעות</t>
  </si>
  <si>
    <t>12 שעות</t>
  </si>
  <si>
    <t>15 שעות</t>
  </si>
  <si>
    <t>18 שעות</t>
  </si>
  <si>
    <t>20 שעות</t>
  </si>
  <si>
    <t>25 שעות</t>
  </si>
  <si>
    <t>30 שעות</t>
  </si>
  <si>
    <t>💡 הערות:</t>
  </si>
  <si>
    <t>• שנו את הערכים בצהוב כדי לראות עדכון אוטומטי של כל החישובים והמסקנה.</t>
  </si>
  <si>
    <t>• החישוב מבוסס על 4.33 שבועות בחודש (ממוצע שנתי).</t>
  </si>
  <si>
    <t>• הגלובלי כולל רכיב קבוע ללא קשר לכמות שעות נוספות בפועל – יש לשקול גם חודשים עם שעות גבוהות.</t>
  </si>
  <si>
    <t>• התא הצהוב בטבלת הרגישות מייצג את התרחיש הנוכחי לפי הקלט.</t>
  </si>
  <si>
    <t>. ת</t>
  </si>
  <si>
    <t xml:space="preserve">צריכים אקסל מקצועי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</si>
</sst>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₪#,##0"/>
    <numFmt numFmtId="165" formatCode="0.0"/>
    <numFmt numFmtId="166" formatCode="\₪#,##0.00"/>
    <numFmt numFmtId="167" formatCode="\₪#,##0;\(\₪#,##0\);\-"/>
    <numFmt numFmtId="168" formatCode="0.0%"/>
  </numFmts>
  <fonts count="4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18"/>
      <color rgb="FF1F4E79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rgb="FF808080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4"/>
      <color rgb="FFFFFFFF"/>
      <name val="Arial"/>
      <family val="2"/>
      <charset val="177"/>
      <scheme val="minor"/>
    </font>
    <font>
      <b/>
      <sz val="11"/>
      <color rgb="FF0000FF"/>
      <name val="Arial"/>
      <family val="2"/>
      <charset val="177"/>
      <scheme val="minor"/>
    </font>
    <font>
      <sz val="9"/>
      <color rgb="FF808080"/>
      <name val="Arial"/>
      <family val="2"/>
      <charset val="177"/>
      <scheme val="minor"/>
    </font>
    <font>
      <b/>
      <sz val="11"/>
      <color rgb="FF1F4E79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3"/>
      <color theme="1"/>
      <name val="Arial"/>
      <family val="2"/>
      <charset val="177"/>
      <scheme val="minor"/>
    </font>
    <font>
      <i/>
      <sz val="9"/>
      <color rgb="FF808080"/>
      <name val="Arial"/>
      <family val="2"/>
      <charset val="177"/>
      <scheme val="minor"/>
    </font>
    <font>
      <b/>
      <sz val="9"/>
      <color theme="1"/>
      <name val="Arial"/>
      <family val="2"/>
      <charset val="177"/>
      <scheme val="minor"/>
    </font>
    <font>
      <b/>
      <sz val="10"/>
      <color rgb="FF1F4E79"/>
      <name val="Arial"/>
      <family val="2"/>
      <charset val="177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0F5FA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/>
      <right/>
      <top/>
      <bottom style="thin">
        <color rgb="FFBF9000"/>
      </bottom>
      <diagonal/>
    </border>
    <border>
      <left/>
      <right/>
      <top style="thin">
        <color rgb="FFBF9000"/>
      </top>
      <bottom style="thin">
        <color rgb="FFBF9000"/>
      </bottom>
      <diagonal/>
    </border>
    <border>
      <left/>
      <right/>
      <top style="thin">
        <color rgb="FFBF9000"/>
      </top>
      <bottom/>
      <diagonal/>
    </border>
    <border>
      <left/>
      <right/>
      <top/>
      <bottom style="medium">
        <color rgb="FF2E75B6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rgb="FF548235"/>
      </bottom>
      <diagonal/>
    </border>
    <border>
      <left/>
      <right/>
      <top style="medium">
        <color rgb="FF548235"/>
      </top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/>
      <right style="medium">
        <color rgb="FF548235"/>
      </right>
      <top style="medium">
        <color rgb="FF548235"/>
      </top>
      <bottom style="medium">
        <color rgb="FF548235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medium">
        <color rgb="FFBF8F0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BF8F00"/>
      </bottom>
      <diagonal/>
    </border>
    <border>
      <left style="medium">
        <color rgb="FFBF8F00"/>
      </left>
      <right style="thin">
        <color rgb="FFD9D9D9"/>
      </right>
      <top style="medium">
        <color rgb="FFBF8F00"/>
      </top>
      <bottom style="thin">
        <color rgb="FFD9D9D9"/>
      </bottom>
      <diagonal/>
    </border>
    <border>
      <left style="medium">
        <color rgb="FFBF8F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BF8F00"/>
      </left>
      <right style="thin">
        <color rgb="FFD9D9D9"/>
      </right>
      <top style="thin">
        <color rgb="FFD9D9D9"/>
      </top>
      <bottom style="medium">
        <color rgb="FFBF8F00"/>
      </bottom>
      <diagonal/>
    </border>
    <border>
      <left style="thin">
        <color rgb="FFD9D9D9"/>
      </left>
      <right style="medium">
        <color rgb="FFBF8F00"/>
      </right>
      <top style="medium">
        <color rgb="FFBF8F00"/>
      </top>
      <bottom style="thin">
        <color rgb="FFD9D9D9"/>
      </bottom>
      <diagonal/>
    </border>
    <border>
      <left style="thin">
        <color rgb="FFD9D9D9"/>
      </left>
      <right style="medium">
        <color rgb="FFBF8F00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BF8F00"/>
      </right>
      <top style="thin">
        <color rgb="FFD9D9D9"/>
      </top>
      <bottom style="medium">
        <color rgb="FFBF8F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2" fillId="2" borderId="0" xfId="1" applyFill="1"/>
    <xf numFmtId="0" fontId="2" fillId="0" borderId="0" xfId="1"/>
    <xf numFmtId="0" fontId="3" fillId="2" borderId="0" xfId="1" applyFont="1" applyFill="1" applyAlignment="1">
      <alignment horizontal="right"/>
    </xf>
    <xf numFmtId="0" fontId="4" fillId="2" borderId="0" xfId="2" applyFill="1"/>
    <xf numFmtId="0" fontId="5" fillId="2" borderId="0" xfId="1" applyFont="1" applyFill="1" applyAlignment="1">
      <alignment horizontal="right"/>
    </xf>
    <xf numFmtId="0" fontId="2" fillId="3" borderId="1" xfId="1" applyFill="1" applyBorder="1"/>
    <xf numFmtId="0" fontId="6" fillId="2" borderId="0" xfId="1" applyFont="1" applyFill="1" applyAlignment="1">
      <alignment horizontal="right"/>
    </xf>
    <xf numFmtId="0" fontId="7" fillId="2" borderId="0" xfId="1" applyFont="1" applyFill="1" applyAlignment="1">
      <alignment horizontal="right"/>
    </xf>
    <xf numFmtId="0" fontId="8" fillId="3" borderId="0" xfId="1" applyFont="1" applyFill="1" applyAlignment="1">
      <alignment horizontal="right" readingOrder="2"/>
    </xf>
    <xf numFmtId="0" fontId="2" fillId="3" borderId="0" xfId="1" applyFill="1"/>
    <xf numFmtId="0" fontId="9" fillId="4" borderId="2" xfId="1" applyFont="1" applyFill="1" applyBorder="1" applyAlignment="1">
      <alignment horizontal="right" readingOrder="2"/>
    </xf>
    <xf numFmtId="0" fontId="9" fillId="4" borderId="3" xfId="1" applyFont="1" applyFill="1" applyBorder="1" applyAlignment="1">
      <alignment horizontal="right" readingOrder="2"/>
    </xf>
    <xf numFmtId="0" fontId="2" fillId="0" borderId="0" xfId="1" applyAlignment="1">
      <alignment readingOrder="2"/>
    </xf>
    <xf numFmtId="0" fontId="10" fillId="4" borderId="4" xfId="1" applyFont="1" applyFill="1" applyBorder="1" applyAlignment="1">
      <alignment horizontal="right" readingOrder="2"/>
    </xf>
    <xf numFmtId="0" fontId="10" fillId="4" borderId="5" xfId="1" applyFont="1" applyFill="1" applyBorder="1" applyAlignment="1">
      <alignment horizontal="right" readingOrder="2"/>
    </xf>
    <xf numFmtId="0" fontId="8" fillId="3" borderId="0" xfId="1" applyFont="1" applyFill="1" applyAlignment="1">
      <alignment horizontal="center"/>
    </xf>
    <xf numFmtId="0" fontId="11" fillId="3" borderId="6" xfId="1" applyFont="1" applyFill="1" applyBorder="1"/>
    <xf numFmtId="0" fontId="12" fillId="5" borderId="0" xfId="1" applyFont="1" applyFill="1" applyAlignment="1">
      <alignment horizontal="center"/>
    </xf>
    <xf numFmtId="0" fontId="13" fillId="5" borderId="0" xfId="1" applyFont="1" applyFill="1" applyAlignment="1">
      <alignment horizontal="right" readingOrder="2"/>
    </xf>
    <xf numFmtId="0" fontId="10" fillId="5" borderId="0" xfId="1" applyFont="1" applyFill="1" applyAlignment="1">
      <alignment horizontal="right" readingOrder="2"/>
    </xf>
    <xf numFmtId="0" fontId="8" fillId="3" borderId="0" xfId="1" applyFont="1" applyFill="1" applyAlignment="1">
      <alignment horizontal="right"/>
    </xf>
    <xf numFmtId="0" fontId="14" fillId="2" borderId="0" xfId="1" applyFont="1" applyFill="1" applyAlignment="1">
      <alignment horizontal="right"/>
    </xf>
    <xf numFmtId="0" fontId="16" fillId="2" borderId="0" xfId="1" applyFont="1" applyFill="1" applyAlignment="1">
      <alignment horizontal="right"/>
    </xf>
    <xf numFmtId="0" fontId="2" fillId="2" borderId="0" xfId="1" applyFill="1" applyAlignment="1">
      <alignment horizontal="right"/>
    </xf>
    <xf numFmtId="0" fontId="17" fillId="2" borderId="0" xfId="1" applyFont="1" applyFill="1" applyAlignment="1">
      <alignment horizontal="right"/>
    </xf>
    <xf numFmtId="0" fontId="18" fillId="2" borderId="0" xfId="1" applyFont="1" applyFill="1" applyAlignment="1">
      <alignment horizontal="right"/>
    </xf>
    <xf numFmtId="9" fontId="20" fillId="6" borderId="7" xfId="1" applyNumberFormat="1" applyFont="1" applyFill="1" applyBorder="1" applyAlignment="1">
      <alignment horizontal="center"/>
    </xf>
    <xf numFmtId="0" fontId="20" fillId="6" borderId="7" xfId="1" applyFont="1" applyFill="1" applyBorder="1" applyAlignment="1">
      <alignment horizontal="center"/>
    </xf>
    <xf numFmtId="0" fontId="21" fillId="6" borderId="0" xfId="1" applyFont="1" applyFill="1" applyAlignment="1">
      <alignment horizontal="center"/>
    </xf>
    <xf numFmtId="0" fontId="22" fillId="6" borderId="8" xfId="1" applyFont="1" applyFill="1" applyBorder="1" applyAlignment="1">
      <alignment horizontal="center" readingOrder="2"/>
    </xf>
    <xf numFmtId="0" fontId="2" fillId="2" borderId="0" xfId="1" applyFill="1" applyAlignment="1">
      <alignment readingOrder="2"/>
    </xf>
    <xf numFmtId="0" fontId="23" fillId="2" borderId="0" xfId="1" applyFont="1" applyFill="1" applyAlignment="1">
      <alignment horizontal="right" readingOrder="2"/>
    </xf>
    <xf numFmtId="0" fontId="24" fillId="2" borderId="0" xfId="1" applyFont="1" applyFill="1" applyAlignment="1">
      <alignment horizontal="center"/>
    </xf>
    <xf numFmtId="0" fontId="25" fillId="2" borderId="0" xfId="1" applyFont="1" applyFill="1" applyAlignment="1">
      <alignment horizontal="right"/>
    </xf>
    <xf numFmtId="0" fontId="25" fillId="2" borderId="0" xfId="1" applyFont="1" applyFill="1" applyAlignment="1">
      <alignment horizontal="right" readingOrder="2"/>
    </xf>
    <xf numFmtId="0" fontId="26" fillId="3" borderId="9" xfId="1" applyFont="1" applyFill="1" applyBorder="1" applyAlignment="1">
      <alignment horizontal="center"/>
    </xf>
    <xf numFmtId="0" fontId="26" fillId="7" borderId="10" xfId="1" applyFont="1" applyFill="1" applyBorder="1" applyAlignment="1">
      <alignment horizontal="center"/>
    </xf>
    <xf numFmtId="0" fontId="26" fillId="8" borderId="9" xfId="1" applyFont="1" applyFill="1" applyBorder="1" applyAlignment="1">
      <alignment horizontal="center"/>
    </xf>
    <xf numFmtId="0" fontId="21" fillId="9" borderId="9" xfId="1" applyFont="1" applyFill="1" applyBorder="1" applyAlignment="1">
      <alignment horizontal="center" readingOrder="2"/>
    </xf>
    <xf numFmtId="0" fontId="27" fillId="9" borderId="11" xfId="1" applyFont="1" applyFill="1" applyBorder="1" applyAlignment="1">
      <alignment horizontal="center"/>
    </xf>
    <xf numFmtId="0" fontId="28" fillId="9" borderId="9" xfId="1" applyFont="1" applyFill="1" applyBorder="1" applyAlignment="1">
      <alignment horizontal="center" readingOrder="2"/>
    </xf>
    <xf numFmtId="0" fontId="21" fillId="2" borderId="12" xfId="1" applyFont="1" applyFill="1" applyBorder="1" applyAlignment="1">
      <alignment horizontal="center" readingOrder="2"/>
    </xf>
    <xf numFmtId="0" fontId="27" fillId="2" borderId="13" xfId="1" applyFont="1" applyFill="1" applyBorder="1" applyAlignment="1">
      <alignment horizontal="center"/>
    </xf>
    <xf numFmtId="0" fontId="28" fillId="2" borderId="12" xfId="1" applyFont="1" applyFill="1" applyBorder="1" applyAlignment="1">
      <alignment horizontal="center"/>
    </xf>
    <xf numFmtId="0" fontId="21" fillId="9" borderId="12" xfId="1" applyFont="1" applyFill="1" applyBorder="1" applyAlignment="1">
      <alignment horizontal="center" readingOrder="2"/>
    </xf>
    <xf numFmtId="0" fontId="27" fillId="9" borderId="13" xfId="1" applyFont="1" applyFill="1" applyBorder="1" applyAlignment="1">
      <alignment horizontal="center"/>
    </xf>
    <xf numFmtId="0" fontId="28" fillId="9" borderId="12" xfId="1" applyFont="1" applyFill="1" applyBorder="1" applyAlignment="1">
      <alignment horizontal="center"/>
    </xf>
    <xf numFmtId="0" fontId="21" fillId="2" borderId="14" xfId="1" applyFont="1" applyFill="1" applyBorder="1" applyAlignment="1">
      <alignment horizontal="center" readingOrder="2"/>
    </xf>
    <xf numFmtId="0" fontId="27" fillId="2" borderId="15" xfId="1" applyFont="1" applyFill="1" applyBorder="1" applyAlignment="1">
      <alignment horizontal="center"/>
    </xf>
    <xf numFmtId="0" fontId="28" fillId="2" borderId="14" xfId="1" applyFont="1" applyFill="1" applyBorder="1" applyAlignment="1">
      <alignment horizontal="center" readingOrder="2"/>
    </xf>
    <xf numFmtId="0" fontId="24" fillId="10" borderId="0" xfId="1" applyFont="1" applyFill="1" applyAlignment="1">
      <alignment horizontal="center"/>
    </xf>
    <xf numFmtId="0" fontId="13" fillId="10" borderId="0" xfId="1" applyFont="1" applyFill="1" applyAlignment="1">
      <alignment horizontal="right" readingOrder="2"/>
    </xf>
    <xf numFmtId="0" fontId="13" fillId="10" borderId="0" xfId="1" applyFont="1" applyFill="1" applyAlignment="1">
      <alignment horizontal="right"/>
    </xf>
    <xf numFmtId="0" fontId="10" fillId="10" borderId="0" xfId="1" applyFont="1" applyFill="1" applyAlignment="1">
      <alignment horizontal="right"/>
    </xf>
    <xf numFmtId="0" fontId="29" fillId="2" borderId="0" xfId="1" applyFont="1" applyFill="1" applyAlignment="1">
      <alignment horizontal="center" readingOrder="2"/>
    </xf>
    <xf numFmtId="0" fontId="30" fillId="8" borderId="0" xfId="1" applyFont="1" applyFill="1" applyAlignment="1">
      <alignment horizontal="center" readingOrder="2"/>
    </xf>
    <xf numFmtId="0" fontId="2" fillId="8" borderId="0" xfId="1" applyFill="1"/>
    <xf numFmtId="0" fontId="18" fillId="2" borderId="0" xfId="1" applyFont="1" applyFill="1" applyAlignment="1">
      <alignment horizontal="right" readingOrder="2"/>
    </xf>
    <xf numFmtId="0" fontId="0" fillId="2" borderId="0" xfId="0" applyFill="1"/>
    <xf numFmtId="0" fontId="33" fillId="2" borderId="0" xfId="0" applyFont="1" applyFill="1" applyAlignment="1">
      <alignment horizontal="right"/>
    </xf>
    <xf numFmtId="0" fontId="0" fillId="11" borderId="0" xfId="0" applyFill="1"/>
    <xf numFmtId="0" fontId="0" fillId="2" borderId="0" xfId="0" applyFill="1" applyAlignment="1">
      <alignment horizontal="right"/>
    </xf>
    <xf numFmtId="0" fontId="36" fillId="12" borderId="0" xfId="0" applyFont="1" applyFill="1" applyAlignment="1">
      <alignment horizontal="center"/>
    </xf>
    <xf numFmtId="0" fontId="36" fillId="12" borderId="17" xfId="0" applyFont="1" applyFill="1" applyBorder="1" applyAlignment="1">
      <alignment horizontal="center"/>
    </xf>
    <xf numFmtId="0" fontId="36" fillId="12" borderId="18" xfId="0" applyFont="1" applyFill="1" applyBorder="1" applyAlignment="1">
      <alignment horizontal="center"/>
    </xf>
    <xf numFmtId="164" fontId="36" fillId="12" borderId="0" xfId="0" applyNumberFormat="1" applyFont="1" applyFill="1" applyAlignment="1">
      <alignment horizontal="center"/>
    </xf>
    <xf numFmtId="165" fontId="36" fillId="12" borderId="17" xfId="0" applyNumberFormat="1" applyFont="1" applyFill="1" applyBorder="1" applyAlignment="1">
      <alignment horizontal="center"/>
    </xf>
    <xf numFmtId="164" fontId="36" fillId="12" borderId="16" xfId="0" applyNumberFormat="1" applyFont="1" applyFill="1" applyBorder="1" applyAlignment="1">
      <alignment horizontal="center"/>
    </xf>
    <xf numFmtId="0" fontId="0" fillId="13" borderId="0" xfId="0" applyFill="1" applyAlignment="1">
      <alignment horizontal="right"/>
    </xf>
    <xf numFmtId="0" fontId="0" fillId="13" borderId="0" xfId="0" applyFill="1"/>
    <xf numFmtId="0" fontId="0" fillId="14" borderId="0" xfId="0" applyFill="1"/>
    <xf numFmtId="0" fontId="38" fillId="2" borderId="19" xfId="0" applyFont="1" applyFill="1" applyBorder="1" applyAlignment="1">
      <alignment horizontal="right"/>
    </xf>
    <xf numFmtId="0" fontId="37" fillId="2" borderId="0" xfId="0" applyFont="1" applyFill="1" applyAlignment="1">
      <alignment horizontal="right"/>
    </xf>
    <xf numFmtId="166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15" borderId="0" xfId="0" applyFill="1" applyAlignment="1">
      <alignment horizontal="right"/>
    </xf>
    <xf numFmtId="0" fontId="0" fillId="15" borderId="0" xfId="0" applyFill="1"/>
    <xf numFmtId="165" fontId="0" fillId="1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39" fillId="2" borderId="0" xfId="0" applyNumberFormat="1" applyFont="1" applyFill="1" applyAlignment="1">
      <alignment horizontal="center"/>
    </xf>
    <xf numFmtId="164" fontId="39" fillId="2" borderId="20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16" borderId="0" xfId="0" applyFill="1"/>
    <xf numFmtId="0" fontId="38" fillId="2" borderId="21" xfId="0" applyFont="1" applyFill="1" applyBorder="1" applyAlignment="1">
      <alignment horizontal="center"/>
    </xf>
    <xf numFmtId="164" fontId="40" fillId="2" borderId="0" xfId="0" applyNumberFormat="1" applyFont="1" applyFill="1" applyAlignment="1">
      <alignment horizontal="center"/>
    </xf>
    <xf numFmtId="167" fontId="40" fillId="2" borderId="0" xfId="0" applyNumberFormat="1" applyFont="1" applyFill="1" applyAlignment="1">
      <alignment horizontal="center"/>
    </xf>
    <xf numFmtId="167" fontId="39" fillId="2" borderId="0" xfId="0" applyNumberFormat="1" applyFont="1" applyFill="1" applyAlignment="1">
      <alignment horizontal="center"/>
    </xf>
    <xf numFmtId="168" fontId="41" fillId="2" borderId="0" xfId="0" applyNumberFormat="1" applyFont="1" applyFill="1" applyAlignment="1">
      <alignment horizontal="center"/>
    </xf>
    <xf numFmtId="0" fontId="0" fillId="18" borderId="0" xfId="0" applyFill="1"/>
    <xf numFmtId="0" fontId="0" fillId="2" borderId="25" xfId="0" applyFill="1" applyBorder="1"/>
    <xf numFmtId="167" fontId="32" fillId="20" borderId="25" xfId="0" applyNumberFormat="1" applyFont="1" applyFill="1" applyBorder="1" applyAlignment="1">
      <alignment horizontal="center"/>
    </xf>
    <xf numFmtId="167" fontId="32" fillId="2" borderId="25" xfId="0" applyNumberFormat="1" applyFont="1" applyFill="1" applyBorder="1" applyAlignment="1">
      <alignment horizontal="center"/>
    </xf>
    <xf numFmtId="167" fontId="1" fillId="21" borderId="25" xfId="0" applyNumberFormat="1" applyFont="1" applyFill="1" applyBorder="1" applyAlignment="1">
      <alignment horizontal="center"/>
    </xf>
    <xf numFmtId="0" fontId="0" fillId="2" borderId="26" xfId="0" applyFill="1" applyBorder="1"/>
    <xf numFmtId="164" fontId="1" fillId="19" borderId="26" xfId="0" applyNumberFormat="1" applyFont="1" applyFill="1" applyBorder="1" applyAlignment="1">
      <alignment horizontal="center"/>
    </xf>
    <xf numFmtId="0" fontId="0" fillId="2" borderId="27" xfId="0" applyFill="1" applyBorder="1"/>
    <xf numFmtId="167" fontId="32" fillId="20" borderId="27" xfId="0" applyNumberFormat="1" applyFont="1" applyFill="1" applyBorder="1" applyAlignment="1">
      <alignment horizontal="center"/>
    </xf>
    <xf numFmtId="0" fontId="43" fillId="19" borderId="28" xfId="0" applyFont="1" applyFill="1" applyBorder="1" applyAlignment="1">
      <alignment horizontal="right"/>
    </xf>
    <xf numFmtId="164" fontId="1" fillId="19" borderId="31" xfId="0" applyNumberFormat="1" applyFont="1" applyFill="1" applyBorder="1" applyAlignment="1">
      <alignment horizontal="center"/>
    </xf>
    <xf numFmtId="167" fontId="32" fillId="20" borderId="32" xfId="0" applyNumberFormat="1" applyFont="1" applyFill="1" applyBorder="1" applyAlignment="1">
      <alignment horizontal="center"/>
    </xf>
    <xf numFmtId="167" fontId="32" fillId="2" borderId="32" xfId="0" applyNumberFormat="1" applyFont="1" applyFill="1" applyBorder="1" applyAlignment="1">
      <alignment horizontal="center"/>
    </xf>
    <xf numFmtId="167" fontId="32" fillId="20" borderId="33" xfId="0" applyNumberFormat="1" applyFont="1" applyFill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4" fillId="2" borderId="36" xfId="2" applyFill="1" applyBorder="1"/>
    <xf numFmtId="0" fontId="0" fillId="0" borderId="37" xfId="0" applyBorder="1"/>
    <xf numFmtId="0" fontId="31" fillId="2" borderId="0" xfId="0" applyFont="1" applyFill="1" applyAlignment="1">
      <alignment horizontal="right"/>
    </xf>
    <xf numFmtId="0" fontId="0" fillId="2" borderId="0" xfId="0" applyFill="1"/>
    <xf numFmtId="0" fontId="35" fillId="11" borderId="0" xfId="0" applyFont="1" applyFill="1" applyAlignment="1">
      <alignment horizontal="right" readingOrder="2"/>
    </xf>
    <xf numFmtId="0" fontId="35" fillId="14" borderId="0" xfId="0" applyFont="1" applyFill="1" applyAlignment="1">
      <alignment horizontal="right" readingOrder="2"/>
    </xf>
    <xf numFmtId="0" fontId="35" fillId="16" borderId="0" xfId="0" applyFont="1" applyFill="1" applyAlignment="1">
      <alignment horizontal="right" readingOrder="2"/>
    </xf>
    <xf numFmtId="0" fontId="32" fillId="20" borderId="29" xfId="0" applyFont="1" applyFill="1" applyBorder="1" applyAlignment="1">
      <alignment horizontal="center" readingOrder="2"/>
    </xf>
    <xf numFmtId="0" fontId="32" fillId="2" borderId="29" xfId="0" applyFont="1" applyFill="1" applyBorder="1" applyAlignment="1">
      <alignment horizontal="center" readingOrder="2"/>
    </xf>
    <xf numFmtId="0" fontId="32" fillId="20" borderId="30" xfId="0" applyFont="1" applyFill="1" applyBorder="1" applyAlignment="1">
      <alignment horizontal="center" readingOrder="2"/>
    </xf>
    <xf numFmtId="0" fontId="35" fillId="18" borderId="0" xfId="0" applyFont="1" applyFill="1" applyAlignment="1">
      <alignment horizontal="right" readingOrder="2"/>
    </xf>
    <xf numFmtId="0" fontId="42" fillId="2" borderId="0" xfId="0" applyFont="1" applyFill="1" applyAlignment="1">
      <alignment horizontal="right" readingOrder="2"/>
    </xf>
    <xf numFmtId="0" fontId="34" fillId="17" borderId="23" xfId="0" applyFont="1" applyFill="1" applyBorder="1" applyAlignment="1">
      <alignment horizontal="center" vertical="center" wrapText="1" readingOrder="2"/>
    </xf>
    <xf numFmtId="0" fontId="34" fillId="17" borderId="22" xfId="0" applyFont="1" applyFill="1" applyBorder="1" applyAlignment="1">
      <alignment horizontal="center" vertical="center" wrapText="1" readingOrder="2"/>
    </xf>
    <xf numFmtId="0" fontId="34" fillId="17" borderId="24" xfId="0" applyFont="1" applyFill="1" applyBorder="1" applyAlignment="1">
      <alignment horizontal="center" vertical="center" wrapText="1" readingOrder="2"/>
    </xf>
    <xf numFmtId="0" fontId="44" fillId="2" borderId="0" xfId="0" applyFont="1" applyFill="1" applyAlignment="1">
      <alignment horizontal="right" readingOrder="2"/>
    </xf>
    <xf numFmtId="0" fontId="37" fillId="2" borderId="0" xfId="0" applyFont="1" applyFill="1" applyAlignment="1">
      <alignment horizontal="right" readingOrder="2"/>
    </xf>
    <xf numFmtId="0" fontId="37" fillId="13" borderId="0" xfId="0" applyFont="1" applyFill="1" applyAlignment="1">
      <alignment horizontal="right"/>
    </xf>
    <xf numFmtId="0" fontId="37" fillId="15" borderId="0" xfId="0" applyFont="1" applyFill="1" applyAlignment="1">
      <alignment horizontal="right" readingOrder="2"/>
    </xf>
    <xf numFmtId="0" fontId="0" fillId="2" borderId="0" xfId="0" applyFill="1" applyAlignment="1">
      <alignment readingOrder="2"/>
    </xf>
  </cellXfs>
  <cellStyles count="3">
    <cellStyle name="Normal" xfId="0" builtinId="0"/>
    <cellStyle name="Normal 2" xfId="1" xr:uid="{0D7EE62E-AFFB-4F31-8052-06F8CD635572}"/>
    <cellStyle name="היפר-קישור 2" xfId="2" xr:uid="{03EDC5D1-A928-4647-B063-1FA16F5E45E0}"/>
  </cellStyles>
  <dxfs count="4"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2A08910-7A2C-4C93-B6E9-B4ED5BE8CAFA}">
  <we:reference id="wa200009404" version="1.0.0.8" store="he-IL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C733-1504-43D0-9CF2-9D1C79FBE11F}">
  <dimension ref="A1:H112"/>
  <sheetViews>
    <sheetView showGridLines="0" rightToLeft="1" workbookViewId="0">
      <selection activeCell="G2" sqref="G2"/>
    </sheetView>
  </sheetViews>
  <sheetFormatPr defaultColWidth="9" defaultRowHeight="14.25" x14ac:dyDescent="0.2"/>
  <cols>
    <col min="1" max="1" width="3.25" style="2" customWidth="1"/>
    <col min="2" max="2" width="37.125" style="2" customWidth="1"/>
    <col min="3" max="3" width="33.25" style="2" customWidth="1"/>
    <col min="4" max="4" width="2.5" style="2" customWidth="1"/>
    <col min="5" max="5" width="33.25" style="2" customWidth="1"/>
    <col min="6" max="6" width="2.5" style="2" customWidth="1"/>
    <col min="7" max="7" width="33.25" style="2" customWidth="1"/>
    <col min="8" max="8" width="3.25" style="2" customWidth="1"/>
    <col min="9" max="16384" width="9" style="2"/>
  </cols>
  <sheetData>
    <row r="1" spans="1:8" ht="10.15" customHeight="1" x14ac:dyDescent="0.2">
      <c r="A1" s="1"/>
      <c r="B1" s="1"/>
      <c r="C1" s="1"/>
      <c r="D1" s="1"/>
      <c r="E1" s="1"/>
      <c r="F1" s="1"/>
      <c r="G1" s="1"/>
      <c r="H1" s="1"/>
    </row>
    <row r="2" spans="1:8" ht="40.15" customHeight="1" x14ac:dyDescent="0.5">
      <c r="A2" s="1"/>
      <c r="B2" s="3" t="s">
        <v>0</v>
      </c>
      <c r="C2" s="1"/>
      <c r="D2" s="1"/>
      <c r="E2" s="1"/>
      <c r="F2" s="1"/>
      <c r="G2" s="4" t="s">
        <v>1</v>
      </c>
      <c r="H2" s="1"/>
    </row>
    <row r="3" spans="1:8" ht="22.15" customHeight="1" x14ac:dyDescent="0.25">
      <c r="A3" s="1"/>
      <c r="B3" s="5" t="s">
        <v>2</v>
      </c>
      <c r="C3" s="1"/>
      <c r="D3" s="1"/>
      <c r="E3" s="1"/>
      <c r="F3" s="1"/>
      <c r="G3" s="1"/>
      <c r="H3" s="1"/>
    </row>
    <row r="4" spans="1:8" ht="4.1500000000000004" customHeight="1" thickBot="1" x14ac:dyDescent="0.25">
      <c r="A4" s="1"/>
      <c r="B4" s="6"/>
      <c r="C4" s="6"/>
      <c r="D4" s="6"/>
      <c r="E4" s="6"/>
      <c r="F4" s="6"/>
      <c r="G4" s="6"/>
      <c r="H4" s="1"/>
    </row>
    <row r="5" spans="1:8" ht="10.15" customHeight="1" x14ac:dyDescent="0.2">
      <c r="A5" s="1"/>
      <c r="B5" s="1"/>
      <c r="C5" s="1"/>
      <c r="D5" s="1"/>
      <c r="E5" s="1"/>
      <c r="F5" s="1"/>
      <c r="G5" s="1"/>
      <c r="H5" s="1"/>
    </row>
    <row r="6" spans="1:8" ht="20.25" x14ac:dyDescent="0.3">
      <c r="A6" s="1"/>
      <c r="B6" s="7" t="s">
        <v>3</v>
      </c>
      <c r="C6" s="1"/>
      <c r="D6" s="1"/>
      <c r="E6" s="1"/>
      <c r="F6" s="1"/>
      <c r="G6" s="1"/>
      <c r="H6" s="1"/>
    </row>
    <row r="7" spans="1:8" ht="10.15" customHeight="1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1"/>
      <c r="B8" s="8" t="s">
        <v>4</v>
      </c>
      <c r="C8" s="1"/>
      <c r="D8" s="1"/>
      <c r="E8" s="1"/>
      <c r="F8" s="1"/>
      <c r="G8" s="1"/>
      <c r="H8" s="1"/>
    </row>
    <row r="9" spans="1:8" x14ac:dyDescent="0.2">
      <c r="A9" s="1"/>
      <c r="B9" s="8" t="s">
        <v>5</v>
      </c>
      <c r="C9" s="1"/>
      <c r="D9" s="1"/>
      <c r="E9" s="1"/>
      <c r="F9" s="1"/>
      <c r="G9" s="1"/>
      <c r="H9" s="1"/>
    </row>
    <row r="10" spans="1:8" ht="10.15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31.9" customHeight="1" x14ac:dyDescent="0.3">
      <c r="A11" s="1"/>
      <c r="B11" s="9" t="s">
        <v>6</v>
      </c>
      <c r="C11" s="10"/>
      <c r="D11" s="10"/>
      <c r="E11" s="10"/>
      <c r="F11" s="10"/>
      <c r="G11" s="10"/>
      <c r="H11" s="1"/>
    </row>
    <row r="12" spans="1:8" ht="10.15" customHeight="1" thickBot="1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1" t="s">
        <v>7</v>
      </c>
      <c r="C13" s="12" t="s">
        <v>8</v>
      </c>
      <c r="D13" s="13"/>
      <c r="E13" s="11" t="s">
        <v>9</v>
      </c>
      <c r="F13" s="13"/>
      <c r="G13" s="11" t="s">
        <v>10</v>
      </c>
      <c r="H13" s="1"/>
    </row>
    <row r="14" spans="1:8" ht="15" thickBot="1" x14ac:dyDescent="0.25">
      <c r="A14" s="1"/>
      <c r="B14" s="14" t="s">
        <v>11</v>
      </c>
      <c r="C14" s="15" t="s">
        <v>12</v>
      </c>
      <c r="D14" s="13"/>
      <c r="E14" s="14" t="s">
        <v>13</v>
      </c>
      <c r="F14" s="13"/>
      <c r="G14" s="14" t="s">
        <v>14</v>
      </c>
      <c r="H14" s="1"/>
    </row>
    <row r="15" spans="1:8" ht="10.15" customHeight="1" x14ac:dyDescent="0.2">
      <c r="A15" s="1"/>
      <c r="H15" s="1"/>
    </row>
    <row r="16" spans="1:8" ht="31.9" customHeight="1" x14ac:dyDescent="0.3">
      <c r="A16" s="1"/>
      <c r="B16" s="16" t="s">
        <v>15</v>
      </c>
      <c r="C16" s="10"/>
      <c r="D16" s="10"/>
      <c r="E16" s="10"/>
      <c r="F16" s="10"/>
      <c r="G16" s="17" t="s">
        <v>1</v>
      </c>
      <c r="H16" s="1"/>
    </row>
    <row r="17" spans="1:8" ht="10.15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8" x14ac:dyDescent="0.25">
      <c r="A18" s="1"/>
      <c r="B18" s="18" t="s">
        <v>16</v>
      </c>
      <c r="C18" s="19" t="s">
        <v>17</v>
      </c>
      <c r="D18" s="1"/>
      <c r="E18" s="18" t="s">
        <v>16</v>
      </c>
      <c r="F18" s="1"/>
      <c r="G18" s="19" t="s">
        <v>18</v>
      </c>
      <c r="H18" s="1"/>
    </row>
    <row r="19" spans="1:8" x14ac:dyDescent="0.2">
      <c r="A19" s="1"/>
      <c r="B19" s="1"/>
      <c r="C19" s="20" t="s">
        <v>19</v>
      </c>
      <c r="D19" s="1"/>
      <c r="E19" s="1"/>
      <c r="F19" s="1"/>
      <c r="G19" s="20" t="s">
        <v>20</v>
      </c>
      <c r="H19" s="1"/>
    </row>
    <row r="20" spans="1:8" ht="18" x14ac:dyDescent="0.25">
      <c r="A20" s="1"/>
      <c r="B20" s="18" t="s">
        <v>16</v>
      </c>
      <c r="C20" s="19" t="s">
        <v>21</v>
      </c>
      <c r="D20" s="1"/>
      <c r="E20" s="18" t="s">
        <v>16</v>
      </c>
      <c r="F20" s="1"/>
      <c r="G20" s="19" t="s">
        <v>22</v>
      </c>
      <c r="H20" s="1"/>
    </row>
    <row r="21" spans="1:8" x14ac:dyDescent="0.2">
      <c r="A21" s="1"/>
      <c r="B21" s="1"/>
      <c r="C21" s="20" t="s">
        <v>23</v>
      </c>
      <c r="D21" s="1"/>
      <c r="E21" s="1"/>
      <c r="F21" s="1"/>
      <c r="G21" s="20" t="s">
        <v>24</v>
      </c>
      <c r="H21" s="1"/>
    </row>
    <row r="22" spans="1:8" ht="18" x14ac:dyDescent="0.25">
      <c r="A22" s="1"/>
      <c r="B22" s="18" t="s">
        <v>16</v>
      </c>
      <c r="C22" s="19" t="s">
        <v>25</v>
      </c>
      <c r="D22" s="1"/>
      <c r="E22" s="18" t="s">
        <v>16</v>
      </c>
      <c r="F22" s="1"/>
      <c r="G22" s="19" t="s">
        <v>26</v>
      </c>
      <c r="H22" s="1"/>
    </row>
    <row r="23" spans="1:8" x14ac:dyDescent="0.2">
      <c r="A23" s="1"/>
      <c r="B23" s="1"/>
      <c r="C23" s="20" t="s">
        <v>27</v>
      </c>
      <c r="D23" s="1"/>
      <c r="E23" s="1"/>
      <c r="F23" s="1"/>
      <c r="G23" s="20" t="s">
        <v>28</v>
      </c>
      <c r="H23" s="1"/>
    </row>
    <row r="24" spans="1:8" ht="10.15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31.9" customHeight="1" x14ac:dyDescent="0.3">
      <c r="A25" s="1"/>
      <c r="B25" s="21" t="s">
        <v>29</v>
      </c>
      <c r="C25" s="10"/>
      <c r="D25" s="10"/>
      <c r="E25" s="10"/>
      <c r="F25" s="10"/>
      <c r="G25" s="17" t="s">
        <v>1</v>
      </c>
      <c r="H25" s="1"/>
    </row>
    <row r="26" spans="1:8" ht="10.15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5.75" x14ac:dyDescent="0.25">
      <c r="A27" s="1"/>
      <c r="B27" s="22" t="s">
        <v>30</v>
      </c>
      <c r="C27" s="1"/>
      <c r="D27" s="1"/>
      <c r="E27" s="1"/>
      <c r="F27" s="1"/>
      <c r="G27" s="1"/>
      <c r="H27" s="1"/>
    </row>
    <row r="28" spans="1:8" x14ac:dyDescent="0.2">
      <c r="A28" s="1"/>
      <c r="B28" s="23" t="s">
        <v>31</v>
      </c>
      <c r="C28" s="1"/>
      <c r="D28" s="1"/>
      <c r="E28" s="1"/>
      <c r="F28" s="1"/>
      <c r="G28" s="1"/>
      <c r="H28" s="1"/>
    </row>
    <row r="29" spans="1:8" ht="10.15" customHeight="1" x14ac:dyDescent="0.2">
      <c r="A29" s="1"/>
      <c r="B29" s="24"/>
      <c r="C29" s="1"/>
      <c r="D29" s="1"/>
      <c r="E29" s="1"/>
      <c r="F29" s="1"/>
      <c r="G29" s="1"/>
      <c r="H29" s="1"/>
    </row>
    <row r="30" spans="1:8" ht="16.5" x14ac:dyDescent="0.25">
      <c r="A30" s="1"/>
      <c r="B30" s="25" t="s">
        <v>32</v>
      </c>
      <c r="C30" s="1"/>
      <c r="D30" s="1"/>
      <c r="E30" s="1"/>
      <c r="F30" s="1"/>
      <c r="G30" s="1"/>
      <c r="H30" s="1"/>
    </row>
    <row r="31" spans="1:8" x14ac:dyDescent="0.2">
      <c r="A31" s="1"/>
      <c r="B31" s="26" t="s">
        <v>33</v>
      </c>
      <c r="C31" s="1"/>
      <c r="D31" s="1"/>
      <c r="E31" s="1"/>
      <c r="F31" s="1"/>
      <c r="G31" s="1"/>
      <c r="H31" s="1"/>
    </row>
    <row r="32" spans="1:8" ht="10.15" customHeight="1" thickBot="1" x14ac:dyDescent="0.25">
      <c r="A32" s="1"/>
      <c r="B32" s="1"/>
      <c r="C32" s="1"/>
      <c r="D32" s="1"/>
      <c r="E32" s="1"/>
      <c r="F32" s="1"/>
      <c r="G32" s="1"/>
      <c r="H32" s="1"/>
    </row>
    <row r="33" spans="1:8" ht="30.75" thickTop="1" x14ac:dyDescent="0.4">
      <c r="A33" s="1"/>
      <c r="B33" s="27">
        <v>3.36</v>
      </c>
      <c r="C33" s="27">
        <v>0.8</v>
      </c>
      <c r="D33" s="1"/>
      <c r="E33" s="27">
        <v>0.7</v>
      </c>
      <c r="F33" s="1"/>
      <c r="G33" s="28">
        <v>1.5</v>
      </c>
      <c r="H33" s="1"/>
    </row>
    <row r="34" spans="1:8" x14ac:dyDescent="0.2">
      <c r="A34" s="1"/>
      <c r="B34" s="29" t="s">
        <v>34</v>
      </c>
      <c r="C34" s="29" t="s">
        <v>35</v>
      </c>
      <c r="D34" s="1"/>
      <c r="E34" s="29" t="s">
        <v>36</v>
      </c>
      <c r="F34" s="1"/>
      <c r="G34" s="29" t="s">
        <v>37</v>
      </c>
      <c r="H34" s="1"/>
    </row>
    <row r="35" spans="1:8" ht="15" thickBot="1" x14ac:dyDescent="0.25">
      <c r="A35" s="1"/>
      <c r="B35" s="30" t="s">
        <v>38</v>
      </c>
      <c r="C35" s="30" t="s">
        <v>39</v>
      </c>
      <c r="D35" s="31"/>
      <c r="E35" s="30" t="s">
        <v>40</v>
      </c>
      <c r="F35" s="31"/>
      <c r="G35" s="30" t="s">
        <v>41</v>
      </c>
      <c r="H35" s="1"/>
    </row>
    <row r="36" spans="1:8" ht="10.15" customHeight="1" thickTop="1" x14ac:dyDescent="0.2">
      <c r="A36" s="1"/>
      <c r="B36" s="1"/>
      <c r="C36" s="1"/>
      <c r="D36" s="1"/>
      <c r="E36" s="1"/>
      <c r="F36" s="1"/>
      <c r="G36" s="1"/>
      <c r="H36" s="1"/>
    </row>
    <row r="37" spans="1:8" ht="31.9" customHeight="1" x14ac:dyDescent="0.3">
      <c r="A37" s="1"/>
      <c r="B37" s="9" t="s">
        <v>42</v>
      </c>
      <c r="C37" s="10"/>
      <c r="D37" s="10"/>
      <c r="E37" s="10"/>
      <c r="F37" s="10"/>
      <c r="G37" s="17" t="s">
        <v>1</v>
      </c>
      <c r="H37" s="1"/>
    </row>
    <row r="38" spans="1:8" ht="10.15" customHeight="1" x14ac:dyDescent="0.2">
      <c r="A38" s="1"/>
      <c r="B38" s="1"/>
      <c r="C38" s="1"/>
      <c r="D38" s="1"/>
      <c r="E38" s="1"/>
      <c r="F38" s="1"/>
      <c r="G38" s="1"/>
      <c r="H38" s="1"/>
    </row>
    <row r="39" spans="1:8" ht="15.75" x14ac:dyDescent="0.25">
      <c r="A39" s="1"/>
      <c r="C39" s="32" t="s">
        <v>43</v>
      </c>
      <c r="D39" s="31"/>
      <c r="E39" s="32" t="s">
        <v>44</v>
      </c>
      <c r="F39" s="31"/>
      <c r="G39" s="32" t="s">
        <v>45</v>
      </c>
      <c r="H39" s="1"/>
    </row>
    <row r="40" spans="1:8" ht="20.25" x14ac:dyDescent="0.3">
      <c r="A40" s="1"/>
      <c r="B40" s="33" t="s">
        <v>46</v>
      </c>
      <c r="C40" s="34" t="s">
        <v>47</v>
      </c>
      <c r="D40" s="1"/>
      <c r="E40" s="34" t="s">
        <v>48</v>
      </c>
      <c r="F40" s="1"/>
      <c r="G40" s="34" t="s">
        <v>49</v>
      </c>
      <c r="H40" s="1"/>
    </row>
    <row r="41" spans="1:8" x14ac:dyDescent="0.2">
      <c r="A41" s="1"/>
      <c r="B41" s="1"/>
      <c r="C41" s="34" t="s">
        <v>50</v>
      </c>
      <c r="D41" s="1"/>
      <c r="E41" s="34" t="s">
        <v>51</v>
      </c>
      <c r="F41" s="1"/>
      <c r="G41" s="35" t="s">
        <v>52</v>
      </c>
      <c r="H41" s="1"/>
    </row>
    <row r="42" spans="1:8" x14ac:dyDescent="0.2">
      <c r="A42" s="1"/>
      <c r="B42" s="1"/>
      <c r="C42" s="34" t="s">
        <v>53</v>
      </c>
      <c r="D42" s="1"/>
      <c r="E42" s="34" t="s">
        <v>54</v>
      </c>
      <c r="F42" s="1"/>
      <c r="G42" s="34" t="s">
        <v>55</v>
      </c>
      <c r="H42" s="1"/>
    </row>
    <row r="43" spans="1:8" ht="10.15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0.15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31.9" customHeight="1" x14ac:dyDescent="0.3">
      <c r="A45" s="1"/>
      <c r="B45" s="9" t="s">
        <v>56</v>
      </c>
      <c r="C45" s="10"/>
      <c r="D45" s="10"/>
      <c r="E45" s="10"/>
      <c r="F45" s="10"/>
      <c r="G45" s="17" t="s">
        <v>1</v>
      </c>
      <c r="H45" s="1"/>
    </row>
    <row r="46" spans="1:8" ht="10.15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5">
      <c r="A47" s="1"/>
      <c r="B47" s="36" t="s">
        <v>57</v>
      </c>
      <c r="C47" s="37" t="s">
        <v>58</v>
      </c>
      <c r="D47" s="1"/>
      <c r="E47" s="38" t="s">
        <v>59</v>
      </c>
      <c r="F47" s="1"/>
      <c r="G47" s="1"/>
      <c r="H47" s="1"/>
    </row>
    <row r="48" spans="1:8" x14ac:dyDescent="0.2">
      <c r="A48" s="1"/>
      <c r="B48" s="39" t="s">
        <v>60</v>
      </c>
      <c r="C48" s="40" t="s">
        <v>61</v>
      </c>
      <c r="D48" s="1"/>
      <c r="E48" s="41" t="s">
        <v>62</v>
      </c>
      <c r="F48" s="1"/>
      <c r="G48" s="1"/>
      <c r="H48" s="1"/>
    </row>
    <row r="49" spans="1:8" x14ac:dyDescent="0.2">
      <c r="A49" s="1"/>
      <c r="B49" s="42" t="s">
        <v>63</v>
      </c>
      <c r="C49" s="43" t="s">
        <v>64</v>
      </c>
      <c r="D49" s="1"/>
      <c r="E49" s="44" t="s">
        <v>65</v>
      </c>
      <c r="F49" s="1"/>
      <c r="G49" s="1"/>
      <c r="H49" s="1"/>
    </row>
    <row r="50" spans="1:8" x14ac:dyDescent="0.2">
      <c r="A50" s="1"/>
      <c r="B50" s="45" t="s">
        <v>66</v>
      </c>
      <c r="C50" s="46" t="s">
        <v>67</v>
      </c>
      <c r="D50" s="1"/>
      <c r="E50" s="47" t="s">
        <v>68</v>
      </c>
      <c r="F50" s="1"/>
      <c r="G50" s="1"/>
      <c r="H50" s="1"/>
    </row>
    <row r="51" spans="1:8" x14ac:dyDescent="0.2">
      <c r="A51" s="1"/>
      <c r="B51" s="42" t="s">
        <v>69</v>
      </c>
      <c r="C51" s="43" t="s">
        <v>70</v>
      </c>
      <c r="D51" s="1"/>
      <c r="E51" s="44" t="s">
        <v>71</v>
      </c>
      <c r="F51" s="1"/>
      <c r="G51" s="1"/>
      <c r="H51" s="1"/>
    </row>
    <row r="52" spans="1:8" x14ac:dyDescent="0.2">
      <c r="A52" s="1"/>
      <c r="B52" s="45" t="s">
        <v>72</v>
      </c>
      <c r="C52" s="46" t="s">
        <v>73</v>
      </c>
      <c r="D52" s="1"/>
      <c r="E52" s="47" t="s">
        <v>74</v>
      </c>
      <c r="F52" s="1"/>
      <c r="G52" s="1"/>
      <c r="H52" s="1"/>
    </row>
    <row r="53" spans="1:8" x14ac:dyDescent="0.2">
      <c r="A53" s="1"/>
      <c r="B53" s="48" t="s">
        <v>75</v>
      </c>
      <c r="C53" s="49" t="s">
        <v>76</v>
      </c>
      <c r="D53" s="1"/>
      <c r="E53" s="50" t="s">
        <v>77</v>
      </c>
      <c r="F53" s="1"/>
      <c r="G53" s="1"/>
      <c r="H53" s="1"/>
    </row>
    <row r="54" spans="1:8" ht="10.15" customHeight="1" x14ac:dyDescent="0.2">
      <c r="A54" s="1"/>
      <c r="B54" s="1"/>
      <c r="C54" s="1"/>
      <c r="D54" s="1"/>
      <c r="E54" s="1"/>
      <c r="F54" s="1"/>
      <c r="G54" s="1"/>
      <c r="H54" s="1"/>
    </row>
    <row r="55" spans="1:8" ht="31.9" customHeight="1" x14ac:dyDescent="0.3">
      <c r="A55" s="1"/>
      <c r="B55" s="16" t="s">
        <v>78</v>
      </c>
      <c r="C55" s="10"/>
      <c r="D55" s="10"/>
      <c r="E55" s="10"/>
      <c r="F55" s="10"/>
      <c r="G55" s="17" t="s">
        <v>1</v>
      </c>
      <c r="H55" s="1"/>
    </row>
    <row r="56" spans="1:8" ht="10.15" customHeight="1" x14ac:dyDescent="0.2">
      <c r="A56" s="1"/>
      <c r="B56" s="1"/>
      <c r="C56" s="1"/>
      <c r="D56" s="1"/>
      <c r="E56" s="1"/>
      <c r="F56" s="1"/>
      <c r="G56" s="1"/>
      <c r="H56" s="1"/>
    </row>
    <row r="57" spans="1:8" ht="15.6" customHeight="1" x14ac:dyDescent="0.3">
      <c r="A57" s="1"/>
      <c r="B57" s="51"/>
      <c r="C57" s="52" t="s">
        <v>79</v>
      </c>
      <c r="D57" s="1"/>
      <c r="E57" s="53" t="s">
        <v>80</v>
      </c>
      <c r="F57" s="1"/>
      <c r="G57" s="52" t="s">
        <v>81</v>
      </c>
      <c r="H57" s="1"/>
    </row>
    <row r="58" spans="1:8" ht="20.25" x14ac:dyDescent="0.3">
      <c r="A58" s="1"/>
      <c r="B58" s="51" t="s">
        <v>82</v>
      </c>
      <c r="C58" s="54" t="s">
        <v>83</v>
      </c>
      <c r="D58" s="1"/>
      <c r="E58" s="54" t="s">
        <v>84</v>
      </c>
      <c r="F58" s="1"/>
      <c r="G58" s="54" t="s">
        <v>85</v>
      </c>
      <c r="H58" s="1"/>
    </row>
    <row r="59" spans="1:8" ht="12" customHeight="1" x14ac:dyDescent="0.3">
      <c r="A59" s="1"/>
      <c r="B59" s="51"/>
      <c r="C59" s="54" t="s">
        <v>86</v>
      </c>
      <c r="D59" s="1"/>
      <c r="E59" s="54" t="s">
        <v>87</v>
      </c>
      <c r="F59" s="1"/>
      <c r="G59" s="54" t="s">
        <v>88</v>
      </c>
      <c r="H59" s="1"/>
    </row>
    <row r="60" spans="1:8" ht="10.1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4.1500000000000004" customHeight="1" x14ac:dyDescent="0.2">
      <c r="A61" s="1"/>
      <c r="B61" s="10"/>
      <c r="C61" s="10"/>
      <c r="D61" s="10"/>
      <c r="E61" s="10"/>
      <c r="F61" s="10"/>
      <c r="G61" s="10"/>
      <c r="H61" s="1"/>
    </row>
    <row r="62" spans="1:8" ht="10.1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23.25" x14ac:dyDescent="0.35">
      <c r="A63" s="1"/>
      <c r="B63" s="55" t="s">
        <v>89</v>
      </c>
      <c r="C63" s="1"/>
      <c r="D63" s="1"/>
      <c r="E63" s="1"/>
      <c r="F63" s="1"/>
      <c r="G63" s="1"/>
      <c r="H63" s="1"/>
    </row>
    <row r="64" spans="1:8" ht="10.1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22" t="s">
        <v>90</v>
      </c>
      <c r="C65" s="1"/>
      <c r="D65" s="1"/>
      <c r="E65" s="1"/>
      <c r="F65" s="1"/>
      <c r="G65" s="1"/>
      <c r="H65" s="1"/>
    </row>
    <row r="66" spans="1:8" ht="15" x14ac:dyDescent="0.2">
      <c r="A66" s="1"/>
      <c r="B66" s="22" t="s">
        <v>91</v>
      </c>
      <c r="C66" s="1"/>
      <c r="D66" s="1"/>
      <c r="E66" s="4" t="s">
        <v>1</v>
      </c>
      <c r="F66" s="1"/>
      <c r="G66" s="1"/>
      <c r="H66" s="1"/>
    </row>
    <row r="67" spans="1:8" ht="10.1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40.15" customHeight="1" x14ac:dyDescent="0.3">
      <c r="A68" s="1"/>
      <c r="B68" s="56" t="s">
        <v>92</v>
      </c>
      <c r="C68" s="57"/>
      <c r="D68" s="57"/>
      <c r="E68" s="57"/>
      <c r="F68" s="57"/>
      <c r="G68" s="57"/>
      <c r="H68" s="1"/>
    </row>
    <row r="69" spans="1:8" x14ac:dyDescent="0.2">
      <c r="A69" s="1"/>
      <c r="B69" s="58" t="s">
        <v>93</v>
      </c>
      <c r="C69" s="1"/>
      <c r="D69" s="1"/>
      <c r="E69" s="1"/>
      <c r="F69" s="1"/>
      <c r="G69" s="1"/>
      <c r="H69" s="1"/>
    </row>
    <row r="70" spans="1:8" ht="10.1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4.1500000000000004" customHeight="1" x14ac:dyDescent="0.2">
      <c r="A71" s="1"/>
      <c r="B71" s="10"/>
      <c r="C71" s="10"/>
      <c r="D71" s="10"/>
      <c r="E71" s="10"/>
      <c r="F71" s="10"/>
      <c r="G71" s="10"/>
      <c r="H71" s="1"/>
    </row>
    <row r="72" spans="1:8" x14ac:dyDescent="0.2">
      <c r="A72" s="1"/>
      <c r="B72" s="26" t="s">
        <v>94</v>
      </c>
      <c r="C72" s="1"/>
      <c r="D72" s="1"/>
      <c r="E72" s="1"/>
      <c r="F72" s="1"/>
      <c r="G72" s="1"/>
      <c r="H72" s="1"/>
    </row>
    <row r="73" spans="1:8" x14ac:dyDescent="0.2">
      <c r="A73" s="1"/>
      <c r="B73" s="1"/>
      <c r="C73" s="1"/>
      <c r="D73" s="1"/>
      <c r="E73" s="1"/>
      <c r="F73" s="1"/>
      <c r="G73" s="1"/>
      <c r="H73" s="1"/>
    </row>
    <row r="74" spans="1:8" x14ac:dyDescent="0.2">
      <c r="A74" s="1"/>
      <c r="B74" s="1"/>
      <c r="C74" s="1"/>
      <c r="D74" s="1"/>
      <c r="E74" s="1"/>
      <c r="F74" s="1"/>
      <c r="G74" s="1"/>
      <c r="H74" s="1"/>
    </row>
    <row r="75" spans="1:8" x14ac:dyDescent="0.2">
      <c r="A75" s="1"/>
      <c r="B75" s="1"/>
      <c r="C75" s="1"/>
      <c r="D75" s="1"/>
      <c r="E75" s="1"/>
      <c r="F75" s="1"/>
      <c r="G75" s="1"/>
      <c r="H75" s="1"/>
    </row>
    <row r="76" spans="1:8" x14ac:dyDescent="0.2">
      <c r="A76" s="1"/>
      <c r="B76" s="1"/>
      <c r="C76" s="1"/>
      <c r="D76" s="1"/>
      <c r="E76" s="1"/>
      <c r="F76" s="1"/>
      <c r="G76" s="1"/>
      <c r="H76" s="1"/>
    </row>
    <row r="77" spans="1:8" x14ac:dyDescent="0.2">
      <c r="A77" s="1"/>
      <c r="B77" s="1"/>
      <c r="C77" s="1"/>
      <c r="D77" s="1"/>
      <c r="E77" s="1"/>
      <c r="F77" s="1"/>
      <c r="G77" s="1"/>
      <c r="H77" s="1"/>
    </row>
    <row r="78" spans="1:8" x14ac:dyDescent="0.2">
      <c r="A78" s="1"/>
      <c r="B78" s="1"/>
      <c r="C78" s="1"/>
      <c r="D78" s="1"/>
      <c r="E78" s="1"/>
      <c r="F78" s="1"/>
      <c r="G78" s="1"/>
      <c r="H78" s="1"/>
    </row>
    <row r="79" spans="1:8" x14ac:dyDescent="0.2">
      <c r="A79" s="1"/>
      <c r="B79" s="1"/>
      <c r="C79" s="1"/>
      <c r="D79" s="1"/>
      <c r="E79" s="1"/>
      <c r="F79" s="1"/>
      <c r="G79" s="1"/>
      <c r="H79" s="1"/>
    </row>
    <row r="80" spans="1:8" x14ac:dyDescent="0.2">
      <c r="A80" s="1"/>
      <c r="B80" s="1"/>
      <c r="C80" s="1"/>
      <c r="D80" s="1"/>
      <c r="E80" s="1"/>
      <c r="F80" s="1"/>
      <c r="G80" s="1"/>
      <c r="H80" s="1"/>
    </row>
    <row r="81" spans="1:8" x14ac:dyDescent="0.2">
      <c r="A81" s="1"/>
      <c r="B81" s="1"/>
      <c r="C81" s="1"/>
      <c r="D81" s="1"/>
      <c r="E81" s="1"/>
      <c r="F81" s="1"/>
      <c r="G81" s="1"/>
      <c r="H81" s="1"/>
    </row>
    <row r="82" spans="1:8" x14ac:dyDescent="0.2">
      <c r="A82" s="1"/>
      <c r="B82" s="1"/>
      <c r="C82" s="1"/>
      <c r="D82" s="1"/>
      <c r="E82" s="1"/>
      <c r="F82" s="1"/>
      <c r="G82" s="1"/>
      <c r="H82" s="1"/>
    </row>
    <row r="83" spans="1:8" x14ac:dyDescent="0.2">
      <c r="A83" s="1"/>
      <c r="B83" s="1"/>
      <c r="C83" s="1"/>
      <c r="D83" s="1"/>
      <c r="E83" s="1"/>
      <c r="F83" s="1"/>
      <c r="G83" s="1"/>
      <c r="H83" s="1"/>
    </row>
    <row r="84" spans="1:8" x14ac:dyDescent="0.2">
      <c r="A84" s="1"/>
      <c r="B84" s="1"/>
      <c r="C84" s="1"/>
      <c r="D84" s="1"/>
      <c r="E84" s="1"/>
      <c r="F84" s="1"/>
      <c r="G84" s="1"/>
      <c r="H84" s="1"/>
    </row>
    <row r="85" spans="1:8" x14ac:dyDescent="0.2">
      <c r="A85" s="1"/>
      <c r="B85" s="1"/>
      <c r="C85" s="1"/>
      <c r="D85" s="1"/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/>
      <c r="F86" s="1"/>
      <c r="G86" s="1"/>
      <c r="H86" s="1"/>
    </row>
    <row r="87" spans="1:8" x14ac:dyDescent="0.2">
      <c r="A87" s="1"/>
      <c r="B87" s="1"/>
      <c r="C87" s="1"/>
      <c r="D87" s="1"/>
      <c r="E87" s="1"/>
      <c r="F87" s="1"/>
      <c r="G87" s="1"/>
      <c r="H87" s="1"/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x14ac:dyDescent="0.2">
      <c r="A89" s="1"/>
      <c r="B89" s="1"/>
      <c r="C89" s="1"/>
      <c r="D89" s="1"/>
      <c r="E89" s="1"/>
      <c r="F89" s="1"/>
      <c r="G89" s="1"/>
      <c r="H89" s="1"/>
    </row>
    <row r="90" spans="1:8" x14ac:dyDescent="0.2">
      <c r="A90" s="1"/>
      <c r="B90" s="1"/>
      <c r="C90" s="1"/>
      <c r="D90" s="1"/>
      <c r="E90" s="1"/>
      <c r="F90" s="1"/>
      <c r="G90" s="1"/>
      <c r="H90" s="1"/>
    </row>
    <row r="91" spans="1:8" x14ac:dyDescent="0.2">
      <c r="A91" s="1"/>
      <c r="B91" s="1"/>
      <c r="C91" s="1"/>
      <c r="D91" s="1"/>
      <c r="E91" s="1"/>
      <c r="F91" s="1"/>
      <c r="G91" s="1"/>
      <c r="H91" s="1"/>
    </row>
    <row r="92" spans="1:8" x14ac:dyDescent="0.2">
      <c r="A92" s="1"/>
      <c r="B92" s="1"/>
      <c r="C92" s="1"/>
      <c r="D92" s="1"/>
      <c r="E92" s="1"/>
      <c r="F92" s="1"/>
      <c r="G92" s="1"/>
      <c r="H92" s="1"/>
    </row>
    <row r="93" spans="1:8" x14ac:dyDescent="0.2">
      <c r="A93" s="1"/>
      <c r="B93" s="1"/>
      <c r="C93" s="1"/>
      <c r="D93" s="1"/>
      <c r="E93" s="1"/>
      <c r="F93" s="1"/>
      <c r="G93" s="1"/>
      <c r="H93" s="1"/>
    </row>
    <row r="94" spans="1:8" x14ac:dyDescent="0.2">
      <c r="A94" s="1"/>
      <c r="B94" s="1"/>
      <c r="C94" s="1"/>
      <c r="D94" s="1"/>
      <c r="E94" s="1"/>
      <c r="F94" s="1"/>
      <c r="G94" s="1"/>
      <c r="H94" s="1"/>
    </row>
    <row r="95" spans="1:8" x14ac:dyDescent="0.2">
      <c r="A95" s="1"/>
      <c r="B95" s="1"/>
      <c r="C95" s="1"/>
      <c r="D95" s="1"/>
      <c r="E95" s="1"/>
      <c r="F95" s="1"/>
      <c r="G95" s="1"/>
      <c r="H95" s="1"/>
    </row>
    <row r="96" spans="1:8" x14ac:dyDescent="0.2">
      <c r="A96" s="1"/>
      <c r="B96" s="1"/>
      <c r="C96" s="1"/>
      <c r="D96" s="1"/>
      <c r="E96" s="1"/>
      <c r="F96" s="1"/>
      <c r="G96" s="1"/>
      <c r="H96" s="1"/>
    </row>
    <row r="97" spans="1:8" x14ac:dyDescent="0.2">
      <c r="A97" s="1"/>
      <c r="B97" s="1"/>
      <c r="C97" s="1"/>
      <c r="D97" s="1"/>
      <c r="E97" s="1"/>
      <c r="F97" s="1"/>
      <c r="G97" s="1"/>
      <c r="H97" s="1"/>
    </row>
    <row r="98" spans="1:8" x14ac:dyDescent="0.2">
      <c r="A98" s="1"/>
      <c r="B98" s="1"/>
      <c r="C98" s="1"/>
      <c r="D98" s="1"/>
      <c r="E98" s="1"/>
      <c r="F98" s="1"/>
      <c r="G98" s="1"/>
      <c r="H98" s="1"/>
    </row>
    <row r="99" spans="1:8" x14ac:dyDescent="0.2">
      <c r="A99" s="1"/>
      <c r="B99" s="1"/>
      <c r="C99" s="1"/>
      <c r="D99" s="1"/>
      <c r="E99" s="1"/>
      <c r="F99" s="1"/>
      <c r="G99" s="1"/>
      <c r="H99" s="1"/>
    </row>
    <row r="100" spans="1:8" x14ac:dyDescent="0.2">
      <c r="A100" s="1"/>
      <c r="B100" s="1"/>
      <c r="C100" s="1"/>
      <c r="D100" s="1"/>
      <c r="E100" s="1"/>
      <c r="F100" s="1"/>
      <c r="G100" s="1"/>
      <c r="H100" s="1"/>
    </row>
    <row r="101" spans="1:8" x14ac:dyDescent="0.2">
      <c r="A101" s="1"/>
      <c r="B101" s="1"/>
      <c r="C101" s="1"/>
      <c r="D101" s="1"/>
      <c r="E101" s="1"/>
      <c r="F101" s="1"/>
      <c r="G101" s="1"/>
      <c r="H101" s="1"/>
    </row>
    <row r="102" spans="1:8" x14ac:dyDescent="0.2">
      <c r="A102" s="1"/>
      <c r="B102" s="1"/>
      <c r="C102" s="1"/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  <row r="104" spans="1:8" x14ac:dyDescent="0.2">
      <c r="A104" s="1"/>
      <c r="B104" s="1"/>
      <c r="C104" s="1"/>
      <c r="D104" s="1"/>
      <c r="E104" s="1"/>
      <c r="F104" s="1"/>
      <c r="G104" s="1"/>
      <c r="H104" s="1"/>
    </row>
    <row r="105" spans="1:8" x14ac:dyDescent="0.2">
      <c r="A105" s="1"/>
      <c r="B105" s="1"/>
      <c r="C105" s="1"/>
      <c r="D105" s="1"/>
      <c r="E105" s="1"/>
      <c r="F105" s="1"/>
      <c r="G105" s="1"/>
      <c r="H105" s="1"/>
    </row>
    <row r="106" spans="1:8" x14ac:dyDescent="0.2">
      <c r="A106" s="1"/>
      <c r="B106" s="1"/>
      <c r="C106" s="1"/>
      <c r="D106" s="1"/>
      <c r="E106" s="1"/>
      <c r="F106" s="1"/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/>
      <c r="B108" s="1"/>
      <c r="C108" s="1"/>
      <c r="D108" s="1"/>
      <c r="E108" s="1"/>
      <c r="F108" s="1"/>
      <c r="G108" s="1"/>
      <c r="H108" s="1"/>
    </row>
    <row r="109" spans="1:8" x14ac:dyDescent="0.2">
      <c r="A109" s="1"/>
      <c r="B109" s="1"/>
      <c r="C109" s="1"/>
      <c r="D109" s="1"/>
      <c r="E109" s="1"/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/>
      <c r="B111" s="1"/>
      <c r="C111" s="1"/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</sheetData>
  <hyperlinks>
    <hyperlink ref="G2" r:id="rId1" xr:uid="{6B9F48CF-1F2A-49EF-826B-D4C12E88D84D}"/>
    <hyperlink ref="G16" r:id="rId2" xr:uid="{0AC8B515-9705-45C9-A841-B0191865553A}"/>
    <hyperlink ref="G25" r:id="rId3" xr:uid="{12CD0F02-7B62-456C-AB04-41039A5C389B}"/>
    <hyperlink ref="G37" r:id="rId4" xr:uid="{8B65813F-CB2C-47C5-AF7F-C8EE9BD9962A}"/>
    <hyperlink ref="G45" r:id="rId5" xr:uid="{1E912008-C431-4309-905A-FF942085B456}"/>
    <hyperlink ref="G55" r:id="rId6" xr:uid="{6921DCFB-BF9D-4845-AFF6-79562C000EB4}"/>
    <hyperlink ref="E66" r:id="rId7" xr:uid="{332DF9A5-F7A4-4D16-B407-2E8626F57C6C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F20A-DDF8-4139-84F7-8DC329EEF2C2}">
  <dimension ref="A1:M62"/>
  <sheetViews>
    <sheetView rightToLeft="1" tabSelected="1" workbookViewId="0">
      <pane ySplit="4" topLeftCell="A5" activePane="bottomLeft" state="frozen"/>
      <selection pane="bottomLeft" activeCell="D22" sqref="D22:D28"/>
    </sheetView>
  </sheetViews>
  <sheetFormatPr defaultRowHeight="14.25" x14ac:dyDescent="0.2"/>
  <cols>
    <col min="1" max="1" width="1.375" customWidth="1"/>
    <col min="2" max="2" width="33.375" customWidth="1"/>
    <col min="3" max="3" width="2.5" customWidth="1"/>
    <col min="4" max="4" width="23.375" customWidth="1"/>
    <col min="5" max="5" width="16.625" customWidth="1"/>
    <col min="6" max="6" width="23.375" customWidth="1"/>
    <col min="7" max="7" width="16.625" customWidth="1"/>
    <col min="8" max="8" width="23.375" customWidth="1"/>
    <col min="9" max="9" width="1.375" customWidth="1"/>
  </cols>
  <sheetData>
    <row r="1" spans="1:13" x14ac:dyDescent="0.2">
      <c r="A1" s="59" t="s">
        <v>150</v>
      </c>
      <c r="B1" s="59"/>
      <c r="C1" s="59"/>
      <c r="D1" s="59"/>
      <c r="E1" s="59"/>
      <c r="F1" s="59"/>
      <c r="G1" s="59"/>
      <c r="H1" s="59"/>
      <c r="I1" s="59"/>
    </row>
    <row r="2" spans="1:13" ht="39.950000000000003" customHeight="1" x14ac:dyDescent="0.35">
      <c r="A2" s="59"/>
      <c r="B2" s="108" t="s">
        <v>95</v>
      </c>
      <c r="C2" s="109"/>
      <c r="D2" s="109"/>
      <c r="E2" s="109"/>
      <c r="F2" s="109"/>
      <c r="G2" s="109"/>
      <c r="H2" s="109"/>
      <c r="I2" s="59"/>
      <c r="L2" s="104" t="s">
        <v>151</v>
      </c>
      <c r="M2" s="105"/>
    </row>
    <row r="3" spans="1:13" ht="24.95" customHeight="1" x14ac:dyDescent="0.2">
      <c r="A3" s="59"/>
      <c r="B3" s="60" t="s">
        <v>96</v>
      </c>
      <c r="C3" s="59"/>
      <c r="D3" s="59"/>
      <c r="E3" s="59"/>
      <c r="F3" s="59"/>
      <c r="G3" s="59"/>
      <c r="H3" s="59"/>
      <c r="I3" s="59"/>
      <c r="L3" s="106" t="s">
        <v>1</v>
      </c>
      <c r="M3" s="107"/>
    </row>
    <row r="4" spans="1:13" x14ac:dyDescent="0.2">
      <c r="A4" s="59"/>
      <c r="B4" s="59"/>
      <c r="C4" s="59"/>
      <c r="D4" s="59"/>
      <c r="E4" s="59"/>
      <c r="F4" s="59"/>
      <c r="G4" s="59"/>
      <c r="H4" s="59"/>
      <c r="I4" s="59"/>
    </row>
    <row r="5" spans="1:13" ht="32.1" customHeight="1" x14ac:dyDescent="0.25">
      <c r="A5" s="59"/>
      <c r="B5" s="110" t="s">
        <v>97</v>
      </c>
      <c r="C5" s="61"/>
      <c r="D5" s="61"/>
      <c r="E5" s="61"/>
      <c r="F5" s="61"/>
      <c r="G5" s="61"/>
      <c r="H5" s="61"/>
      <c r="I5" s="59"/>
    </row>
    <row r="6" spans="1:13" x14ac:dyDescent="0.2">
      <c r="A6" s="59"/>
      <c r="B6" s="59"/>
      <c r="C6" s="59"/>
      <c r="D6" s="59"/>
      <c r="E6" s="59"/>
      <c r="F6" s="59"/>
      <c r="G6" s="59"/>
      <c r="H6" s="59"/>
      <c r="I6" s="59"/>
    </row>
    <row r="7" spans="1:13" ht="15" x14ac:dyDescent="0.25">
      <c r="A7" s="59"/>
      <c r="B7" s="69" t="s">
        <v>98</v>
      </c>
      <c r="C7" s="70"/>
      <c r="D7" s="66">
        <v>7000</v>
      </c>
      <c r="E7" s="123" t="s">
        <v>99</v>
      </c>
      <c r="F7" s="70"/>
      <c r="G7" s="70"/>
      <c r="H7" s="70"/>
      <c r="I7" s="59"/>
    </row>
    <row r="8" spans="1:13" ht="15" x14ac:dyDescent="0.25">
      <c r="A8" s="59"/>
      <c r="B8" s="62" t="s">
        <v>100</v>
      </c>
      <c r="C8" s="59"/>
      <c r="D8" s="65">
        <v>5</v>
      </c>
      <c r="E8" s="73" t="s">
        <v>101</v>
      </c>
      <c r="F8" s="59"/>
      <c r="G8" s="59"/>
      <c r="H8" s="59"/>
      <c r="I8" s="59"/>
    </row>
    <row r="9" spans="1:13" ht="15" x14ac:dyDescent="0.25">
      <c r="A9" s="59"/>
      <c r="B9" s="69" t="s">
        <v>102</v>
      </c>
      <c r="C9" s="70"/>
      <c r="D9" s="67">
        <v>8.6</v>
      </c>
      <c r="E9" s="123" t="s">
        <v>103</v>
      </c>
      <c r="F9" s="70"/>
      <c r="G9" s="70"/>
      <c r="H9" s="70"/>
      <c r="I9" s="59"/>
    </row>
    <row r="10" spans="1:13" x14ac:dyDescent="0.2">
      <c r="A10" s="59"/>
      <c r="B10" s="59"/>
      <c r="C10" s="59"/>
      <c r="D10" s="59"/>
      <c r="E10" s="62"/>
      <c r="F10" s="59"/>
      <c r="G10" s="59"/>
      <c r="H10" s="59"/>
      <c r="I10" s="59"/>
    </row>
    <row r="11" spans="1:13" ht="15" x14ac:dyDescent="0.25">
      <c r="A11" s="59"/>
      <c r="B11" s="69" t="s">
        <v>104</v>
      </c>
      <c r="C11" s="70"/>
      <c r="D11" s="63">
        <v>10</v>
      </c>
      <c r="E11" s="123" t="s">
        <v>103</v>
      </c>
      <c r="F11" s="70"/>
      <c r="G11" s="70"/>
      <c r="H11" s="70"/>
      <c r="I11" s="59"/>
    </row>
    <row r="12" spans="1:13" ht="15" x14ac:dyDescent="0.25">
      <c r="A12" s="59"/>
      <c r="B12" s="62" t="s">
        <v>105</v>
      </c>
      <c r="C12" s="59"/>
      <c r="D12" s="65">
        <v>5</v>
      </c>
      <c r="E12" s="73" t="s">
        <v>103</v>
      </c>
      <c r="F12" s="59"/>
      <c r="G12" s="59"/>
      <c r="H12" s="59"/>
      <c r="I12" s="59"/>
    </row>
    <row r="13" spans="1:13" ht="15" x14ac:dyDescent="0.25">
      <c r="A13" s="59"/>
      <c r="B13" s="69" t="s">
        <v>106</v>
      </c>
      <c r="C13" s="70"/>
      <c r="D13" s="65">
        <v>4</v>
      </c>
      <c r="E13" s="123" t="s">
        <v>103</v>
      </c>
      <c r="F13" s="70"/>
      <c r="G13" s="70"/>
      <c r="H13" s="70"/>
      <c r="I13" s="59"/>
    </row>
    <row r="14" spans="1:13" ht="15" x14ac:dyDescent="0.25">
      <c r="A14" s="59"/>
      <c r="B14" s="62" t="s">
        <v>107</v>
      </c>
      <c r="C14" s="59"/>
      <c r="D14" s="64">
        <v>2</v>
      </c>
      <c r="E14" s="73" t="s">
        <v>103</v>
      </c>
      <c r="F14" s="59"/>
      <c r="G14" s="59"/>
      <c r="H14" s="59"/>
      <c r="I14" s="59"/>
    </row>
    <row r="15" spans="1:13" x14ac:dyDescent="0.2">
      <c r="A15" s="59"/>
      <c r="B15" s="59"/>
      <c r="C15" s="59"/>
      <c r="D15" s="59"/>
      <c r="E15" s="62"/>
      <c r="F15" s="59"/>
      <c r="G15" s="59"/>
      <c r="H15" s="59"/>
      <c r="I15" s="59"/>
    </row>
    <row r="16" spans="1:13" ht="15" x14ac:dyDescent="0.25">
      <c r="A16" s="59"/>
      <c r="B16" s="62" t="s">
        <v>108</v>
      </c>
      <c r="C16" s="59"/>
      <c r="D16" s="68">
        <v>2500</v>
      </c>
      <c r="E16" s="73" t="s">
        <v>99</v>
      </c>
      <c r="F16" s="59"/>
      <c r="G16" s="59"/>
      <c r="H16" s="59"/>
      <c r="I16" s="59"/>
    </row>
    <row r="17" spans="1:9" x14ac:dyDescent="0.2">
      <c r="A17" s="59"/>
      <c r="B17" s="59"/>
      <c r="C17" s="59"/>
      <c r="D17" s="59"/>
      <c r="E17" s="59"/>
      <c r="F17" s="59"/>
      <c r="G17" s="59"/>
      <c r="H17" s="59"/>
      <c r="I17" s="59"/>
    </row>
    <row r="18" spans="1:9" ht="32.1" customHeight="1" x14ac:dyDescent="0.25">
      <c r="A18" s="59"/>
      <c r="B18" s="111" t="s">
        <v>109</v>
      </c>
      <c r="C18" s="71"/>
      <c r="D18" s="71"/>
      <c r="E18" s="71"/>
      <c r="F18" s="71"/>
      <c r="G18" s="71"/>
      <c r="H18" s="71"/>
      <c r="I18" s="59"/>
    </row>
    <row r="19" spans="1:9" x14ac:dyDescent="0.2">
      <c r="A19" s="59"/>
      <c r="B19" s="59"/>
      <c r="C19" s="59"/>
      <c r="D19" s="59"/>
      <c r="E19" s="59"/>
      <c r="F19" s="59"/>
      <c r="G19" s="59"/>
      <c r="H19" s="59"/>
      <c r="I19" s="59"/>
    </row>
    <row r="20" spans="1:9" ht="15.75" thickBot="1" x14ac:dyDescent="0.3">
      <c r="A20" s="59"/>
      <c r="B20" s="72" t="s">
        <v>110</v>
      </c>
      <c r="C20" s="59"/>
      <c r="D20" s="72" t="s">
        <v>111</v>
      </c>
      <c r="E20" s="59"/>
      <c r="F20" s="72" t="s">
        <v>112</v>
      </c>
      <c r="G20" s="59"/>
      <c r="H20" s="59"/>
      <c r="I20" s="59"/>
    </row>
    <row r="21" spans="1:9" x14ac:dyDescent="0.2">
      <c r="A21" s="59"/>
      <c r="B21" s="59"/>
      <c r="C21" s="59"/>
      <c r="D21" s="59"/>
      <c r="E21" s="59"/>
      <c r="F21" s="59"/>
      <c r="G21" s="59"/>
      <c r="H21" s="59"/>
      <c r="I21" s="59"/>
    </row>
    <row r="22" spans="1:9" x14ac:dyDescent="0.2">
      <c r="A22" s="59"/>
      <c r="B22" s="76" t="s">
        <v>113</v>
      </c>
      <c r="C22" s="77"/>
      <c r="D22" s="124" t="s">
        <v>114</v>
      </c>
      <c r="E22" s="77"/>
      <c r="F22" s="78">
        <f>D9*D8*4.33</f>
        <v>186.19</v>
      </c>
      <c r="G22" s="77"/>
      <c r="H22" s="77"/>
      <c r="I22" s="59"/>
    </row>
    <row r="23" spans="1:9" x14ac:dyDescent="0.2">
      <c r="A23" s="59"/>
      <c r="B23" s="62" t="s">
        <v>115</v>
      </c>
      <c r="C23" s="59"/>
      <c r="D23" s="122" t="s">
        <v>116</v>
      </c>
      <c r="E23" s="59"/>
      <c r="F23" s="74">
        <f>D7/F22</f>
        <v>37.596004081851873</v>
      </c>
      <c r="G23" s="59"/>
      <c r="H23" s="59"/>
      <c r="I23" s="59"/>
    </row>
    <row r="24" spans="1:9" x14ac:dyDescent="0.2">
      <c r="A24" s="59"/>
      <c r="B24" s="59"/>
      <c r="C24" s="59"/>
      <c r="D24" s="125"/>
      <c r="E24" s="59"/>
      <c r="F24" s="59"/>
      <c r="G24" s="59"/>
      <c r="H24" s="59"/>
      <c r="I24" s="59"/>
    </row>
    <row r="25" spans="1:9" x14ac:dyDescent="0.2">
      <c r="A25" s="59"/>
      <c r="B25" s="76" t="s">
        <v>117</v>
      </c>
      <c r="C25" s="77"/>
      <c r="D25" s="124" t="s">
        <v>118</v>
      </c>
      <c r="E25" s="77"/>
      <c r="F25" s="79">
        <f>D11*F23*1.25</f>
        <v>469.95005102314843</v>
      </c>
      <c r="G25" s="77"/>
      <c r="H25" s="77"/>
      <c r="I25" s="59"/>
    </row>
    <row r="26" spans="1:9" x14ac:dyDescent="0.2">
      <c r="A26" s="59"/>
      <c r="B26" s="62" t="s">
        <v>119</v>
      </c>
      <c r="C26" s="59"/>
      <c r="D26" s="122" t="s">
        <v>120</v>
      </c>
      <c r="E26" s="59"/>
      <c r="F26" s="75">
        <f>D12*F23*1.5</f>
        <v>281.97003061388904</v>
      </c>
      <c r="G26" s="59"/>
      <c r="H26" s="59"/>
      <c r="I26" s="59"/>
    </row>
    <row r="27" spans="1:9" x14ac:dyDescent="0.2">
      <c r="A27" s="59"/>
      <c r="B27" s="76" t="s">
        <v>121</v>
      </c>
      <c r="C27" s="77"/>
      <c r="D27" s="124" t="s">
        <v>120</v>
      </c>
      <c r="E27" s="77"/>
      <c r="F27" s="79">
        <f>D13*F23*1.5</f>
        <v>225.57602449111124</v>
      </c>
      <c r="G27" s="77"/>
      <c r="H27" s="77"/>
      <c r="I27" s="59"/>
    </row>
    <row r="28" spans="1:9" x14ac:dyDescent="0.2">
      <c r="A28" s="59"/>
      <c r="B28" s="62" t="s">
        <v>122</v>
      </c>
      <c r="C28" s="59"/>
      <c r="D28" s="122" t="s">
        <v>123</v>
      </c>
      <c r="E28" s="59"/>
      <c r="F28" s="75">
        <f>D14*F23*2</f>
        <v>150.38401632740749</v>
      </c>
      <c r="G28" s="59"/>
      <c r="H28" s="59"/>
      <c r="I28" s="59"/>
    </row>
    <row r="29" spans="1:9" ht="15" thickBot="1" x14ac:dyDescent="0.25">
      <c r="A29" s="59"/>
      <c r="B29" s="59"/>
      <c r="C29" s="59"/>
      <c r="D29" s="59"/>
      <c r="E29" s="59"/>
      <c r="F29" s="59"/>
      <c r="G29" s="59"/>
      <c r="H29" s="59"/>
      <c r="I29" s="59"/>
    </row>
    <row r="30" spans="1:9" ht="16.5" thickBot="1" x14ac:dyDescent="0.3">
      <c r="A30" s="59"/>
      <c r="B30" s="80" t="s">
        <v>124</v>
      </c>
      <c r="C30" s="59"/>
      <c r="D30" s="59"/>
      <c r="E30" s="59"/>
      <c r="F30" s="82">
        <f>SUM(F25:F28)</f>
        <v>1127.8801224555564</v>
      </c>
      <c r="G30" s="59"/>
      <c r="H30" s="59"/>
      <c r="I30" s="59"/>
    </row>
    <row r="31" spans="1:9" ht="15.75" thickTop="1" x14ac:dyDescent="0.25">
      <c r="A31" s="59"/>
      <c r="B31" s="80" t="s">
        <v>125</v>
      </c>
      <c r="C31" s="59"/>
      <c r="D31" s="59"/>
      <c r="E31" s="59"/>
      <c r="F31" s="83">
        <f>F30*12</f>
        <v>13534.561469466676</v>
      </c>
      <c r="G31" s="59"/>
      <c r="H31" s="59"/>
      <c r="I31" s="59"/>
    </row>
    <row r="32" spans="1:9" x14ac:dyDescent="0.2">
      <c r="A32" s="59"/>
      <c r="B32" s="59"/>
      <c r="C32" s="59"/>
      <c r="D32" s="59"/>
      <c r="E32" s="59"/>
      <c r="F32" s="59"/>
      <c r="G32" s="59"/>
      <c r="H32" s="59"/>
      <c r="I32" s="59"/>
    </row>
    <row r="33" spans="1:9" ht="32.1" customHeight="1" x14ac:dyDescent="0.25">
      <c r="A33" s="59"/>
      <c r="B33" s="112" t="s">
        <v>126</v>
      </c>
      <c r="C33" s="84"/>
      <c r="D33" s="84"/>
      <c r="E33" s="84"/>
      <c r="F33" s="84"/>
      <c r="G33" s="84"/>
      <c r="H33" s="84"/>
      <c r="I33" s="59"/>
    </row>
    <row r="34" spans="1:9" x14ac:dyDescent="0.2">
      <c r="A34" s="59"/>
      <c r="B34" s="59"/>
      <c r="C34" s="59"/>
      <c r="D34" s="59"/>
      <c r="E34" s="59"/>
      <c r="F34" s="59"/>
      <c r="G34" s="59"/>
      <c r="H34" s="59"/>
      <c r="I34" s="59"/>
    </row>
    <row r="35" spans="1:9" ht="15.75" thickBot="1" x14ac:dyDescent="0.3">
      <c r="A35" s="59"/>
      <c r="B35" s="59"/>
      <c r="C35" s="59"/>
      <c r="D35" s="85" t="s">
        <v>127</v>
      </c>
      <c r="E35" s="59"/>
      <c r="F35" s="85" t="s">
        <v>128</v>
      </c>
      <c r="G35" s="59"/>
      <c r="H35" s="85" t="s">
        <v>129</v>
      </c>
      <c r="I35" s="59"/>
    </row>
    <row r="36" spans="1:9" x14ac:dyDescent="0.2">
      <c r="A36" s="59"/>
      <c r="B36" s="59"/>
      <c r="C36" s="59"/>
      <c r="D36" s="59"/>
      <c r="E36" s="59"/>
      <c r="F36" s="59"/>
      <c r="G36" s="59"/>
      <c r="H36" s="59"/>
      <c r="I36" s="59"/>
    </row>
    <row r="37" spans="1:9" ht="15" x14ac:dyDescent="0.2">
      <c r="A37" s="59"/>
      <c r="B37" s="62" t="s">
        <v>130</v>
      </c>
      <c r="C37" s="59"/>
      <c r="D37" s="86">
        <f>F30</f>
        <v>1127.8801224555564</v>
      </c>
      <c r="E37" s="59"/>
      <c r="F37" s="86">
        <f>D16</f>
        <v>2500</v>
      </c>
      <c r="G37" s="59"/>
      <c r="H37" s="87">
        <f>D37-F37</f>
        <v>-1372.1198775444436</v>
      </c>
      <c r="I37" s="59"/>
    </row>
    <row r="38" spans="1:9" ht="15.75" x14ac:dyDescent="0.25">
      <c r="A38" s="59"/>
      <c r="B38" s="80" t="s">
        <v>131</v>
      </c>
      <c r="C38" s="59"/>
      <c r="D38" s="81">
        <f>D37*12</f>
        <v>13534.561469466676</v>
      </c>
      <c r="E38" s="59"/>
      <c r="F38" s="81">
        <f>F37*12</f>
        <v>30000</v>
      </c>
      <c r="G38" s="59"/>
      <c r="H38" s="88">
        <f>D38-F38</f>
        <v>-16465.438530533324</v>
      </c>
      <c r="I38" s="59"/>
    </row>
    <row r="39" spans="1:9" ht="16.5" x14ac:dyDescent="0.25">
      <c r="A39" s="59"/>
      <c r="B39" s="62" t="s">
        <v>132</v>
      </c>
      <c r="C39" s="59"/>
      <c r="D39" s="59"/>
      <c r="E39" s="59"/>
      <c r="F39" s="59"/>
      <c r="G39" s="59"/>
      <c r="H39" s="89">
        <f>IF(D37=0,0,H37/D37)</f>
        <v>-1.2165476190476185</v>
      </c>
      <c r="I39" s="59"/>
    </row>
    <row r="40" spans="1:9" ht="15" thickBot="1" x14ac:dyDescent="0.25">
      <c r="A40" s="59"/>
      <c r="B40" s="59"/>
      <c r="C40" s="59"/>
      <c r="D40" s="59"/>
      <c r="E40" s="59"/>
      <c r="F40" s="59"/>
      <c r="G40" s="59"/>
      <c r="H40" s="59"/>
      <c r="I40" s="59"/>
    </row>
    <row r="41" spans="1:9" ht="50.1" customHeight="1" thickBot="1" x14ac:dyDescent="0.25">
      <c r="A41" s="59"/>
      <c r="B41" s="118" t="str">
        <f>IF(H37&gt;0,"✅  גלובלי משתלם למעסיק – חיסכון של ₪"&amp;TEXT(H38,"#,##0")&amp;" בשנה ("&amp;TEXT(H39,"0.0%")&amp;" חיסכון)",IF(H37=0,"➡️  אין הפרש – העלות זהה בשני המסלולים","⚠️  גלובלי יקר יותר למעסיק – עלות נוספת של ₪"&amp;TEXT(ABS(H38),"#,##0")&amp;" בשנה ("&amp;TEXT(ABS(H39),"0.0%")&amp;" יותר)"))</f>
        <v>⚠️  גלובלי יקר יותר למעסיק – עלות נוספת של ₪16,465 בשנה (121.7% יותר)</v>
      </c>
      <c r="C41" s="119"/>
      <c r="D41" s="119"/>
      <c r="E41" s="119"/>
      <c r="F41" s="119"/>
      <c r="G41" s="119"/>
      <c r="H41" s="120"/>
      <c r="I41" s="59"/>
    </row>
    <row r="42" spans="1:9" x14ac:dyDescent="0.2">
      <c r="A42" s="59"/>
      <c r="B42" s="59"/>
      <c r="C42" s="59"/>
      <c r="D42" s="59"/>
      <c r="E42" s="59"/>
      <c r="F42" s="59"/>
      <c r="G42" s="59"/>
      <c r="H42" s="59"/>
      <c r="I42" s="59"/>
    </row>
    <row r="43" spans="1:9" ht="32.1" customHeight="1" x14ac:dyDescent="0.25">
      <c r="A43" s="59"/>
      <c r="B43" s="116" t="s">
        <v>133</v>
      </c>
      <c r="C43" s="90"/>
      <c r="D43" s="90"/>
      <c r="E43" s="90"/>
      <c r="F43" s="90"/>
      <c r="G43" s="90"/>
      <c r="H43" s="90"/>
      <c r="I43" s="59"/>
    </row>
    <row r="44" spans="1:9" x14ac:dyDescent="0.2">
      <c r="A44" s="59"/>
      <c r="B44" s="117" t="s">
        <v>134</v>
      </c>
      <c r="C44" s="59"/>
      <c r="D44" s="59"/>
      <c r="E44" s="59"/>
      <c r="F44" s="59"/>
      <c r="G44" s="59"/>
      <c r="H44" s="59"/>
      <c r="I44" s="59"/>
    </row>
    <row r="45" spans="1:9" ht="15" thickBot="1" x14ac:dyDescent="0.25">
      <c r="A45" s="59"/>
      <c r="B45" s="59"/>
      <c r="C45" s="59"/>
      <c r="D45" s="59"/>
      <c r="E45" s="59"/>
      <c r="F45" s="59"/>
      <c r="G45" s="59"/>
      <c r="H45" s="59"/>
      <c r="I45" s="59"/>
    </row>
    <row r="46" spans="1:9" ht="15" x14ac:dyDescent="0.25">
      <c r="A46" s="59"/>
      <c r="B46" s="99" t="s">
        <v>135</v>
      </c>
      <c r="C46" s="95"/>
      <c r="D46" s="96">
        <v>1500</v>
      </c>
      <c r="E46" s="96">
        <v>2000</v>
      </c>
      <c r="F46" s="96">
        <v>2500</v>
      </c>
      <c r="G46" s="96">
        <v>3000</v>
      </c>
      <c r="H46" s="100">
        <v>3500</v>
      </c>
      <c r="I46" s="59"/>
    </row>
    <row r="47" spans="1:9" x14ac:dyDescent="0.2">
      <c r="A47" s="59"/>
      <c r="B47" s="113" t="s">
        <v>136</v>
      </c>
      <c r="C47" s="91"/>
      <c r="D47" s="92">
        <f>((5*F23*1.25+D12*F23*1.5+D13*F23*1.5+D14*F23*2)-1500)*12</f>
        <v>-7285.1388366722167</v>
      </c>
      <c r="E47" s="92">
        <f>((5*F23*1.25+D12*F23*1.5+D13*F23*1.5+D14*F23*2)-2000)*12</f>
        <v>-13285.138836672219</v>
      </c>
      <c r="F47" s="92">
        <f>((5*F23*1.25+D12*F23*1.5+D13*F23*1.5+D14*F23*2)-2500)*12</f>
        <v>-19285.138836672217</v>
      </c>
      <c r="G47" s="92">
        <f>((5*F23*1.25+D12*F23*1.5+D13*F23*1.5+D14*F23*2)-3000)*12</f>
        <v>-25285.138836672217</v>
      </c>
      <c r="H47" s="101">
        <f>((5*F23*1.25+D12*F23*1.5+D13*F23*1.5+D14*F23*2)-3500)*12</f>
        <v>-31285.138836672217</v>
      </c>
      <c r="I47" s="59"/>
    </row>
    <row r="48" spans="1:9" x14ac:dyDescent="0.2">
      <c r="A48" s="59"/>
      <c r="B48" s="114" t="s">
        <v>137</v>
      </c>
      <c r="C48" s="91"/>
      <c r="D48" s="93">
        <f>((8*F23*1.25+D12*F23*1.5+D13*F23*1.5+D14*F23*2)-1500)*12</f>
        <v>-5593.3186529888826</v>
      </c>
      <c r="E48" s="93">
        <f>((8*F23*1.25+D12*F23*1.5+D13*F23*1.5+D14*F23*2)-2000)*12</f>
        <v>-11593.318652988883</v>
      </c>
      <c r="F48" s="93">
        <f>((8*F23*1.25+D12*F23*1.5+D13*F23*1.5+D14*F23*2)-2500)*12</f>
        <v>-17593.318652988884</v>
      </c>
      <c r="G48" s="93">
        <f>((8*F23*1.25+D12*F23*1.5+D13*F23*1.5+D14*F23*2)-3000)*12</f>
        <v>-23593.318652988884</v>
      </c>
      <c r="H48" s="102">
        <f>((8*F23*1.25+D12*F23*1.5+D13*F23*1.5+D14*F23*2)-3500)*12</f>
        <v>-29593.318652988884</v>
      </c>
      <c r="I48" s="59"/>
    </row>
    <row r="49" spans="1:9" ht="15" x14ac:dyDescent="0.25">
      <c r="A49" s="59"/>
      <c r="B49" s="113" t="s">
        <v>138</v>
      </c>
      <c r="C49" s="91"/>
      <c r="D49" s="92">
        <f>((10*F23*1.25+D12*F23*1.5+D13*F23*1.5+D14*F23*2)-1500)*12</f>
        <v>-4465.4385305333235</v>
      </c>
      <c r="E49" s="92">
        <f>((10*F23*1.25+D12*F23*1.5+D13*F23*1.5+D14*F23*2)-2000)*12</f>
        <v>-10465.438530533324</v>
      </c>
      <c r="F49" s="94">
        <f>((10*F23*1.25+D12*F23*1.5+D13*F23*1.5+D14*F23*2)-2500)*12</f>
        <v>-16465.438530533324</v>
      </c>
      <c r="G49" s="92">
        <f>((10*F23*1.25+D12*F23*1.5+D13*F23*1.5+D14*F23*2)-3000)*12</f>
        <v>-22465.438530533324</v>
      </c>
      <c r="H49" s="101">
        <f>((10*F23*1.25+D12*F23*1.5+D13*F23*1.5+D14*F23*2)-3500)*12</f>
        <v>-28465.438530533324</v>
      </c>
      <c r="I49" s="59"/>
    </row>
    <row r="50" spans="1:9" x14ac:dyDescent="0.2">
      <c r="A50" s="59"/>
      <c r="B50" s="114" t="s">
        <v>139</v>
      </c>
      <c r="C50" s="91"/>
      <c r="D50" s="93">
        <f>((12*F23*1.25+D12*F23*1.5+D13*F23*1.5+D14*F23*2)-1500)*12</f>
        <v>-3337.5584080777699</v>
      </c>
      <c r="E50" s="93">
        <f>((12*F23*1.25+D12*F23*1.5+D13*F23*1.5+D14*F23*2)-2000)*12</f>
        <v>-9337.5584080777699</v>
      </c>
      <c r="F50" s="93">
        <f>((12*F23*1.25+D12*F23*1.5+D13*F23*1.5+D14*F23*2)-2500)*12</f>
        <v>-15337.55840807777</v>
      </c>
      <c r="G50" s="93">
        <f>((12*F23*1.25+D12*F23*1.5+D13*F23*1.5+D14*F23*2)-3000)*12</f>
        <v>-21337.55840807777</v>
      </c>
      <c r="H50" s="102">
        <f>((12*F23*1.25+D12*F23*1.5+D13*F23*1.5+D14*F23*2)-3500)*12</f>
        <v>-27337.55840807777</v>
      </c>
      <c r="I50" s="59"/>
    </row>
    <row r="51" spans="1:9" x14ac:dyDescent="0.2">
      <c r="A51" s="59"/>
      <c r="B51" s="113" t="s">
        <v>140</v>
      </c>
      <c r="C51" s="91"/>
      <c r="D51" s="92">
        <f>((15*F23*1.25+D12*F23*1.5+D13*F23*1.5+D14*F23*2)-1500)*12</f>
        <v>-1645.7382243944339</v>
      </c>
      <c r="E51" s="92">
        <f>((15*F23*1.25+D12*F23*1.5+D13*F23*1.5+D14*F23*2)-2000)*12</f>
        <v>-7645.7382243944339</v>
      </c>
      <c r="F51" s="92">
        <f>((15*F23*1.25+D12*F23*1.5+D13*F23*1.5+D14*F23*2)-2500)*12</f>
        <v>-13645.738224394434</v>
      </c>
      <c r="G51" s="92">
        <f>((15*F23*1.25+D12*F23*1.5+D13*F23*1.5+D14*F23*2)-3000)*12</f>
        <v>-19645.738224394434</v>
      </c>
      <c r="H51" s="101">
        <f>((15*F23*1.25+D12*F23*1.5+D13*F23*1.5+D14*F23*2)-3500)*12</f>
        <v>-25645.738224394434</v>
      </c>
      <c r="I51" s="59"/>
    </row>
    <row r="52" spans="1:9" x14ac:dyDescent="0.2">
      <c r="A52" s="59"/>
      <c r="B52" s="114" t="s">
        <v>141</v>
      </c>
      <c r="C52" s="91"/>
      <c r="D52" s="93">
        <f>((18*F23*1.25+D12*F23*1.5+D13*F23*1.5+D14*F23*2)-1500)*12</f>
        <v>46.081959288901999</v>
      </c>
      <c r="E52" s="93">
        <f>((18*F23*1.25+D12*F23*1.5+D13*F23*1.5+D14*F23*2)-2000)*12</f>
        <v>-5953.918040711098</v>
      </c>
      <c r="F52" s="93">
        <f>((18*F23*1.25+D12*F23*1.5+D13*F23*1.5+D14*F23*2)-2500)*12</f>
        <v>-11953.918040711098</v>
      </c>
      <c r="G52" s="93">
        <f>((18*F23*1.25+D12*F23*1.5+D13*F23*1.5+D14*F23*2)-3000)*12</f>
        <v>-17953.918040711098</v>
      </c>
      <c r="H52" s="102">
        <f>((18*F23*1.25+D12*F23*1.5+D13*F23*1.5+D14*F23*2)-3500)*12</f>
        <v>-23953.918040711098</v>
      </c>
      <c r="I52" s="59"/>
    </row>
    <row r="53" spans="1:9" x14ac:dyDescent="0.2">
      <c r="A53" s="59"/>
      <c r="B53" s="113" t="s">
        <v>142</v>
      </c>
      <c r="C53" s="91"/>
      <c r="D53" s="92">
        <f>((20*F23*1.25+D12*F23*1.5+D13*F23*1.5+D14*F23*2)-1500)*12</f>
        <v>1173.9620817444556</v>
      </c>
      <c r="E53" s="92">
        <f>((20*F23*1.25+D12*F23*1.5+D13*F23*1.5+D14*F23*2)-2000)*12</f>
        <v>-4826.0379182555444</v>
      </c>
      <c r="F53" s="92">
        <f>((20*F23*1.25+D12*F23*1.5+D13*F23*1.5+D14*F23*2)-2500)*12</f>
        <v>-10826.037918255544</v>
      </c>
      <c r="G53" s="92">
        <f>((20*F23*1.25+D12*F23*1.5+D13*F23*1.5+D14*F23*2)-3000)*12</f>
        <v>-16826.037918255544</v>
      </c>
      <c r="H53" s="101">
        <f>((20*F23*1.25+D12*F23*1.5+D13*F23*1.5+D14*F23*2)-3500)*12</f>
        <v>-22826.037918255544</v>
      </c>
      <c r="I53" s="59"/>
    </row>
    <row r="54" spans="1:9" x14ac:dyDescent="0.2">
      <c r="A54" s="59"/>
      <c r="B54" s="114" t="s">
        <v>143</v>
      </c>
      <c r="C54" s="91"/>
      <c r="D54" s="93">
        <f>((25*F23*1.25+D12*F23*1.5+D13*F23*1.5+D14*F23*2)-1500)*12</f>
        <v>3993.6623878833452</v>
      </c>
      <c r="E54" s="93">
        <f>((25*F23*1.25+D12*F23*1.5+D13*F23*1.5+D14*F23*2)-2000)*12</f>
        <v>-2006.3376121166548</v>
      </c>
      <c r="F54" s="93">
        <f>((25*F23*1.25+D12*F23*1.5+D13*F23*1.5+D14*F23*2)-2500)*12</f>
        <v>-8006.3376121166548</v>
      </c>
      <c r="G54" s="93">
        <f>((25*F23*1.25+D12*F23*1.5+D13*F23*1.5+D14*F23*2)-3000)*12</f>
        <v>-14006.337612116655</v>
      </c>
      <c r="H54" s="102">
        <f>((25*F23*1.25+D12*F23*1.5+D13*F23*1.5+D14*F23*2)-3500)*12</f>
        <v>-20006.337612116655</v>
      </c>
      <c r="I54" s="59"/>
    </row>
    <row r="55" spans="1:9" ht="15" thickBot="1" x14ac:dyDescent="0.25">
      <c r="A55" s="59"/>
      <c r="B55" s="115" t="s">
        <v>144</v>
      </c>
      <c r="C55" s="97"/>
      <c r="D55" s="98">
        <f>((30*F23*1.25+D12*F23*1.5+D13*F23*1.5+D14*F23*2)-1500)*12</f>
        <v>6813.3626940222348</v>
      </c>
      <c r="E55" s="98">
        <f>((30*F23*1.25+D12*F23*1.5+D13*F23*1.5+D14*F23*2)-2000)*12</f>
        <v>813.36269402223479</v>
      </c>
      <c r="F55" s="98">
        <f>((30*F23*1.25+D12*F23*1.5+D13*F23*1.5+D14*F23*2)-2500)*12</f>
        <v>-5186.6373059777652</v>
      </c>
      <c r="G55" s="98">
        <f>((30*F23*1.25+D12*F23*1.5+D13*F23*1.5+D14*F23*2)-3000)*12</f>
        <v>-11186.637305977765</v>
      </c>
      <c r="H55" s="103">
        <f>((30*F23*1.25+D12*F23*1.5+D13*F23*1.5+D14*F23*2)-3500)*12</f>
        <v>-17186.637305977765</v>
      </c>
      <c r="I55" s="59"/>
    </row>
    <row r="56" spans="1:9" x14ac:dyDescent="0.2">
      <c r="A56" s="59"/>
      <c r="B56" s="59"/>
      <c r="C56" s="59"/>
      <c r="D56" s="59"/>
      <c r="E56" s="59"/>
      <c r="F56" s="59"/>
      <c r="G56" s="59"/>
      <c r="H56" s="59"/>
      <c r="I56" s="59"/>
    </row>
    <row r="57" spans="1:9" x14ac:dyDescent="0.2">
      <c r="A57" s="59"/>
      <c r="B57" s="121" t="s">
        <v>145</v>
      </c>
      <c r="C57" s="59"/>
      <c r="D57" s="59"/>
      <c r="E57" s="59"/>
      <c r="F57" s="59"/>
      <c r="G57" s="59"/>
      <c r="H57" s="59"/>
      <c r="I57" s="59"/>
    </row>
    <row r="58" spans="1:9" x14ac:dyDescent="0.2">
      <c r="A58" s="59"/>
      <c r="B58" s="122" t="s">
        <v>146</v>
      </c>
      <c r="C58" s="59"/>
      <c r="D58" s="59"/>
      <c r="E58" s="59"/>
      <c r="F58" s="59"/>
      <c r="G58" s="59"/>
      <c r="H58" s="59"/>
      <c r="I58" s="59"/>
    </row>
    <row r="59" spans="1:9" x14ac:dyDescent="0.2">
      <c r="A59" s="59"/>
      <c r="B59" s="122" t="s">
        <v>147</v>
      </c>
      <c r="C59" s="59"/>
      <c r="D59" s="59"/>
      <c r="E59" s="59"/>
      <c r="F59" s="59"/>
      <c r="G59" s="59"/>
      <c r="H59" s="59"/>
      <c r="I59" s="59"/>
    </row>
    <row r="60" spans="1:9" x14ac:dyDescent="0.2">
      <c r="A60" s="59"/>
      <c r="B60" s="122" t="s">
        <v>148</v>
      </c>
      <c r="C60" s="59"/>
      <c r="D60" s="59"/>
      <c r="E60" s="59"/>
      <c r="F60" s="59"/>
      <c r="G60" s="59"/>
      <c r="H60" s="59"/>
      <c r="I60" s="59"/>
    </row>
    <row r="61" spans="1:9" x14ac:dyDescent="0.2">
      <c r="A61" s="59"/>
      <c r="B61" s="122" t="s">
        <v>149</v>
      </c>
      <c r="C61" s="59"/>
      <c r="D61" s="59"/>
      <c r="E61" s="59"/>
      <c r="F61" s="59"/>
      <c r="G61" s="59"/>
      <c r="H61" s="59"/>
      <c r="I61" s="59"/>
    </row>
    <row r="62" spans="1:9" x14ac:dyDescent="0.2">
      <c r="A62" s="59"/>
      <c r="B62" s="59"/>
      <c r="C62" s="59"/>
      <c r="D62" s="59"/>
      <c r="E62" s="59"/>
      <c r="F62" s="59"/>
      <c r="G62" s="59"/>
      <c r="H62" s="59"/>
      <c r="I62" s="59"/>
    </row>
  </sheetData>
  <mergeCells count="2">
    <mergeCell ref="B2:H2"/>
    <mergeCell ref="B41:H41"/>
  </mergeCells>
  <conditionalFormatting sqref="D47:H55">
    <cfRule type="cellIs" dxfId="3" priority="7" operator="greaterThan">
      <formula>0</formula>
    </cfRule>
    <cfRule type="cellIs" dxfId="2" priority="8" operator="lessThan">
      <formula>0</formula>
    </cfRule>
  </conditionalFormatting>
  <conditionalFormatting sqref="H37:H39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L3" r:id="rId1" xr:uid="{0092820A-1337-4733-8C9F-691B1A22C5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ברוכים הבאים</vt:lpstr>
      <vt:lpstr>מחשבון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2026-03-22T17:34:40Z</dcterms:created>
  <dcterms:modified xsi:type="dcterms:W3CDTF">2026-04-01T11:21:41Z</dcterms:modified>
</cp:coreProperties>
</file>