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לסקירה\"/>
    </mc:Choice>
  </mc:AlternateContent>
  <xr:revisionPtr revIDLastSave="0" documentId="13_ncr:1_{2BEDF827-375A-419F-8D02-26D42A888AC7}" xr6:coauthVersionLast="47" xr6:coauthVersionMax="47" xr10:uidLastSave="{00000000-0000-0000-0000-000000000000}"/>
  <bookViews>
    <workbookView xWindow="-120" yWindow="-120" windowWidth="29040" windowHeight="15720" tabRatio="758" xr2:uid="{7C8F3C91-BEB3-4E0A-8669-E74FDB037177}"/>
  </bookViews>
  <sheets>
    <sheet name="ברוכים הבאים" sheetId="8" r:id="rId1"/>
    <sheet name="מאגר חומרי גלם" sheetId="3" r:id="rId2"/>
    <sheet name="מאגר מנות" sheetId="4" r:id="rId3"/>
    <sheet name="תמחור אירוע" sheetId="5" r:id="rId4"/>
    <sheet name="הגדרות עסק" sheetId="2" r:id="rId5"/>
    <sheet name="היסטוריית אירועים" sheetId="6" r:id="rId6"/>
    <sheet name="דשבורד" sheetId="7" r:id="rId7"/>
  </sheets>
  <externalReferences>
    <externalReference r:id="rId8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7" l="1"/>
  <c r="B9" i="7"/>
  <c r="B8" i="7"/>
  <c r="D327" i="4"/>
  <c r="D326" i="4"/>
  <c r="D325" i="4"/>
  <c r="D328" i="4" s="1"/>
  <c r="B332" i="4" s="1"/>
  <c r="D320" i="4"/>
  <c r="E320" i="4" s="1"/>
  <c r="D319" i="4"/>
  <c r="E319" i="4" s="1"/>
  <c r="D318" i="4"/>
  <c r="E318" i="4" s="1"/>
  <c r="D317" i="4"/>
  <c r="E317" i="4" s="1"/>
  <c r="D316" i="4"/>
  <c r="E316" i="4" s="1"/>
  <c r="D315" i="4"/>
  <c r="E315" i="4" s="1"/>
  <c r="D314" i="4"/>
  <c r="E314" i="4" s="1"/>
  <c r="D313" i="4"/>
  <c r="E313" i="4" s="1"/>
  <c r="D296" i="4"/>
  <c r="D295" i="4"/>
  <c r="D294" i="4"/>
  <c r="D289" i="4"/>
  <c r="E289" i="4" s="1"/>
  <c r="D288" i="4"/>
  <c r="E288" i="4" s="1"/>
  <c r="D287" i="4"/>
  <c r="E287" i="4" s="1"/>
  <c r="D286" i="4"/>
  <c r="E286" i="4" s="1"/>
  <c r="D285" i="4"/>
  <c r="E285" i="4" s="1"/>
  <c r="D284" i="4"/>
  <c r="E284" i="4" s="1"/>
  <c r="D283" i="4"/>
  <c r="E283" i="4" s="1"/>
  <c r="D282" i="4"/>
  <c r="E282" i="4" s="1"/>
  <c r="D265" i="4"/>
  <c r="D264" i="4"/>
  <c r="D263" i="4"/>
  <c r="D258" i="4"/>
  <c r="E258" i="4" s="1"/>
  <c r="D257" i="4"/>
  <c r="E257" i="4" s="1"/>
  <c r="D256" i="4"/>
  <c r="E256" i="4" s="1"/>
  <c r="D255" i="4"/>
  <c r="E255" i="4" s="1"/>
  <c r="D254" i="4"/>
  <c r="E254" i="4" s="1"/>
  <c r="D253" i="4"/>
  <c r="E253" i="4" s="1"/>
  <c r="D252" i="4"/>
  <c r="E252" i="4" s="1"/>
  <c r="D251" i="4"/>
  <c r="E251" i="4" s="1"/>
  <c r="D234" i="4"/>
  <c r="D233" i="4"/>
  <c r="D232" i="4"/>
  <c r="D227" i="4"/>
  <c r="E227" i="4" s="1"/>
  <c r="D226" i="4"/>
  <c r="E226" i="4" s="1"/>
  <c r="D225" i="4"/>
  <c r="E225" i="4" s="1"/>
  <c r="D224" i="4"/>
  <c r="E224" i="4" s="1"/>
  <c r="D223" i="4"/>
  <c r="E223" i="4" s="1"/>
  <c r="D222" i="4"/>
  <c r="E222" i="4" s="1"/>
  <c r="D221" i="4"/>
  <c r="E221" i="4" s="1"/>
  <c r="D220" i="4"/>
  <c r="E220" i="4" s="1"/>
  <c r="D203" i="4"/>
  <c r="D202" i="4"/>
  <c r="D201" i="4"/>
  <c r="D196" i="4"/>
  <c r="E196" i="4" s="1"/>
  <c r="D195" i="4"/>
  <c r="E195" i="4" s="1"/>
  <c r="D194" i="4"/>
  <c r="E194" i="4" s="1"/>
  <c r="D193" i="4"/>
  <c r="E193" i="4" s="1"/>
  <c r="D192" i="4"/>
  <c r="E192" i="4" s="1"/>
  <c r="D191" i="4"/>
  <c r="E191" i="4" s="1"/>
  <c r="D190" i="4"/>
  <c r="E190" i="4" s="1"/>
  <c r="D189" i="4"/>
  <c r="E189" i="4" s="1"/>
  <c r="D172" i="4"/>
  <c r="D171" i="4"/>
  <c r="D170" i="4"/>
  <c r="D165" i="4"/>
  <c r="E165" i="4" s="1"/>
  <c r="D164" i="4"/>
  <c r="E164" i="4" s="1"/>
  <c r="D163" i="4"/>
  <c r="E163" i="4" s="1"/>
  <c r="D162" i="4"/>
  <c r="E162" i="4" s="1"/>
  <c r="D161" i="4"/>
  <c r="E161" i="4" s="1"/>
  <c r="D160" i="4"/>
  <c r="E160" i="4" s="1"/>
  <c r="D159" i="4"/>
  <c r="E159" i="4" s="1"/>
  <c r="D158" i="4"/>
  <c r="E158" i="4" s="1"/>
  <c r="D141" i="4"/>
  <c r="D140" i="4"/>
  <c r="D139" i="4"/>
  <c r="D134" i="4"/>
  <c r="E134" i="4" s="1"/>
  <c r="D133" i="4"/>
  <c r="E133" i="4" s="1"/>
  <c r="D132" i="4"/>
  <c r="E132" i="4" s="1"/>
  <c r="D131" i="4"/>
  <c r="E131" i="4" s="1"/>
  <c r="D130" i="4"/>
  <c r="E130" i="4" s="1"/>
  <c r="D129" i="4"/>
  <c r="E129" i="4" s="1"/>
  <c r="D128" i="4"/>
  <c r="E128" i="4" s="1"/>
  <c r="D127" i="4"/>
  <c r="E127" i="4" s="1"/>
  <c r="F22" i="4"/>
  <c r="C22" i="4"/>
  <c r="B22" i="4"/>
  <c r="F21" i="4"/>
  <c r="C21" i="4"/>
  <c r="B21" i="4"/>
  <c r="F20" i="4"/>
  <c r="C20" i="4"/>
  <c r="B20" i="4"/>
  <c r="F19" i="4"/>
  <c r="C19" i="4"/>
  <c r="B19" i="4"/>
  <c r="F18" i="4"/>
  <c r="C18" i="4"/>
  <c r="B18" i="4"/>
  <c r="F17" i="4"/>
  <c r="C17" i="4"/>
  <c r="B17" i="4"/>
  <c r="F16" i="4"/>
  <c r="C16" i="4"/>
  <c r="B16" i="4"/>
  <c r="F15" i="4"/>
  <c r="C15" i="4"/>
  <c r="B15" i="4"/>
  <c r="B13" i="4"/>
  <c r="F14" i="4"/>
  <c r="C14" i="4"/>
  <c r="B14" i="4"/>
  <c r="D110" i="4"/>
  <c r="D109" i="4"/>
  <c r="D108" i="4"/>
  <c r="D103" i="4"/>
  <c r="E103" i="4" s="1"/>
  <c r="D102" i="4"/>
  <c r="E102" i="4" s="1"/>
  <c r="D101" i="4"/>
  <c r="E101" i="4" s="1"/>
  <c r="D100" i="4"/>
  <c r="E100" i="4" s="1"/>
  <c r="D99" i="4"/>
  <c r="E99" i="4" s="1"/>
  <c r="D98" i="4"/>
  <c r="E98" i="4" s="1"/>
  <c r="D97" i="4"/>
  <c r="E97" i="4" s="1"/>
  <c r="D96" i="4"/>
  <c r="E96" i="4" s="1"/>
  <c r="D79" i="4"/>
  <c r="D78" i="4"/>
  <c r="D77" i="4"/>
  <c r="D72" i="4"/>
  <c r="E72" i="4" s="1"/>
  <c r="D71" i="4"/>
  <c r="E71" i="4" s="1"/>
  <c r="D70" i="4"/>
  <c r="E70" i="4" s="1"/>
  <c r="D69" i="4"/>
  <c r="E69" i="4" s="1"/>
  <c r="D68" i="4"/>
  <c r="E68" i="4" s="1"/>
  <c r="D67" i="4"/>
  <c r="E67" i="4" s="1"/>
  <c r="D66" i="4"/>
  <c r="E66" i="4" s="1"/>
  <c r="D65" i="4"/>
  <c r="E65" i="4" s="1"/>
  <c r="D48" i="4"/>
  <c r="D47" i="4"/>
  <c r="D46" i="4"/>
  <c r="D41" i="4"/>
  <c r="E41" i="4" s="1"/>
  <c r="D40" i="4"/>
  <c r="E40" i="4" s="1"/>
  <c r="D39" i="4"/>
  <c r="E39" i="4" s="1"/>
  <c r="D38" i="4"/>
  <c r="E38" i="4" s="1"/>
  <c r="D37" i="4"/>
  <c r="E37" i="4" s="1"/>
  <c r="D36" i="4"/>
  <c r="E36" i="4" s="1"/>
  <c r="D35" i="4"/>
  <c r="E35" i="4" s="1"/>
  <c r="D34" i="4"/>
  <c r="E34" i="4" s="1"/>
  <c r="F13" i="4"/>
  <c r="C13" i="4"/>
  <c r="D142" i="4" l="1"/>
  <c r="B146" i="4" s="1"/>
  <c r="D297" i="4"/>
  <c r="B301" i="4" s="1"/>
  <c r="D111" i="4"/>
  <c r="B115" i="4" s="1"/>
  <c r="E73" i="4"/>
  <c r="B83" i="4" s="1"/>
  <c r="B85" i="4" s="1"/>
  <c r="E14" i="4" s="1"/>
  <c r="D15" i="5" s="1"/>
  <c r="D173" i="4"/>
  <c r="B177" i="4" s="1"/>
  <c r="B17" i="5"/>
  <c r="B21" i="5"/>
  <c r="D80" i="4"/>
  <c r="B84" i="4" s="1"/>
  <c r="D235" i="4"/>
  <c r="B239" i="4" s="1"/>
  <c r="B18" i="5"/>
  <c r="B22" i="5"/>
  <c r="D49" i="4"/>
  <c r="B53" i="4" s="1"/>
  <c r="E197" i="4"/>
  <c r="B207" i="4" s="1"/>
  <c r="B15" i="5"/>
  <c r="B19" i="5"/>
  <c r="B23" i="5"/>
  <c r="D204" i="4"/>
  <c r="B208" i="4" s="1"/>
  <c r="B16" i="5"/>
  <c r="B20" i="5"/>
  <c r="B24" i="5"/>
  <c r="D266" i="4"/>
  <c r="B270" i="4" s="1"/>
  <c r="E321" i="4"/>
  <c r="E259" i="4"/>
  <c r="E135" i="4"/>
  <c r="E166" i="4"/>
  <c r="E228" i="4"/>
  <c r="E290" i="4"/>
  <c r="E104" i="4"/>
  <c r="D15" i="4" s="1"/>
  <c r="E42" i="4"/>
  <c r="B17" i="7"/>
  <c r="B15" i="7"/>
  <c r="B14" i="7"/>
  <c r="G5" i="7"/>
  <c r="E5" i="7"/>
  <c r="C5" i="7"/>
  <c r="A5" i="7"/>
  <c r="I27" i="6"/>
  <c r="H27" i="6"/>
  <c r="F27" i="6"/>
  <c r="E27" i="6"/>
  <c r="D27" i="6"/>
  <c r="I24" i="6"/>
  <c r="H24" i="6"/>
  <c r="G24" i="6"/>
  <c r="I23" i="6"/>
  <c r="H23" i="6"/>
  <c r="G23" i="6"/>
  <c r="I22" i="6"/>
  <c r="H22" i="6"/>
  <c r="G22" i="6"/>
  <c r="I21" i="6"/>
  <c r="H21" i="6"/>
  <c r="G21" i="6"/>
  <c r="I20" i="6"/>
  <c r="H20" i="6"/>
  <c r="G20" i="6"/>
  <c r="I19" i="6"/>
  <c r="H19" i="6"/>
  <c r="G19" i="6"/>
  <c r="I18" i="6"/>
  <c r="H18" i="6"/>
  <c r="G18" i="6"/>
  <c r="I17" i="6"/>
  <c r="H17" i="6"/>
  <c r="G17" i="6"/>
  <c r="I16" i="6"/>
  <c r="H16" i="6"/>
  <c r="G16" i="6"/>
  <c r="I15" i="6"/>
  <c r="H15" i="6"/>
  <c r="G15" i="6"/>
  <c r="I14" i="6"/>
  <c r="H14" i="6"/>
  <c r="G14" i="6"/>
  <c r="I13" i="6"/>
  <c r="H13" i="6"/>
  <c r="G13" i="6"/>
  <c r="I12" i="6"/>
  <c r="H12" i="6"/>
  <c r="G12" i="6"/>
  <c r="I11" i="6"/>
  <c r="H11" i="6"/>
  <c r="G11" i="6"/>
  <c r="I10" i="6"/>
  <c r="H10" i="6"/>
  <c r="G10" i="6"/>
  <c r="I9" i="6"/>
  <c r="H9" i="6"/>
  <c r="G9" i="6"/>
  <c r="I8" i="6"/>
  <c r="H8" i="6"/>
  <c r="G8" i="6"/>
  <c r="I7" i="6"/>
  <c r="H7" i="6"/>
  <c r="G7" i="6"/>
  <c r="I6" i="6"/>
  <c r="H6" i="6"/>
  <c r="G6" i="6"/>
  <c r="I5" i="6"/>
  <c r="H5" i="6"/>
  <c r="G5" i="6"/>
  <c r="B91" i="5"/>
  <c r="B90" i="5"/>
  <c r="B19" i="7" s="1"/>
  <c r="B87" i="5"/>
  <c r="B18" i="7" s="1"/>
  <c r="B86" i="5"/>
  <c r="B82" i="5"/>
  <c r="C79" i="5"/>
  <c r="B74" i="5"/>
  <c r="B73" i="5"/>
  <c r="B67" i="5"/>
  <c r="D59" i="5"/>
  <c r="D58" i="5"/>
  <c r="D57" i="5"/>
  <c r="D60" i="5" s="1"/>
  <c r="B75" i="5" s="1"/>
  <c r="D56" i="5"/>
  <c r="D55" i="5"/>
  <c r="D54" i="5"/>
  <c r="B39" i="5"/>
  <c r="B45" i="5" s="1"/>
  <c r="F34" i="5"/>
  <c r="G34" i="5" s="1"/>
  <c r="G33" i="5"/>
  <c r="F33" i="5"/>
  <c r="F32" i="5"/>
  <c r="G32" i="5" s="1"/>
  <c r="G31" i="5"/>
  <c r="F31" i="5"/>
  <c r="F30" i="5"/>
  <c r="G30" i="5" s="1"/>
  <c r="G35" i="5" s="1"/>
  <c r="E26" i="5"/>
  <c r="H14" i="3"/>
  <c r="H13" i="3"/>
  <c r="H12" i="3"/>
  <c r="H11" i="3"/>
  <c r="H10" i="3"/>
  <c r="H9" i="3"/>
  <c r="H8" i="3"/>
  <c r="H7" i="3"/>
  <c r="H6" i="3"/>
  <c r="H5" i="3"/>
  <c r="D18" i="4" l="1"/>
  <c r="D14" i="4"/>
  <c r="D16" i="5"/>
  <c r="D20" i="5"/>
  <c r="D22" i="5"/>
  <c r="D23" i="5"/>
  <c r="D24" i="5"/>
  <c r="D17" i="5"/>
  <c r="D21" i="5"/>
  <c r="B209" i="4"/>
  <c r="E18" i="4" s="1"/>
  <c r="D19" i="5"/>
  <c r="D18" i="5"/>
  <c r="B300" i="4"/>
  <c r="B302" i="4" s="1"/>
  <c r="E21" i="4" s="1"/>
  <c r="D21" i="4"/>
  <c r="D17" i="4"/>
  <c r="B176" i="4"/>
  <c r="B178" i="4" s="1"/>
  <c r="D19" i="4"/>
  <c r="B238" i="4"/>
  <c r="B240" i="4" s="1"/>
  <c r="E19" i="4" s="1"/>
  <c r="D16" i="4"/>
  <c r="B145" i="4"/>
  <c r="B147" i="4" s="1"/>
  <c r="B269" i="4"/>
  <c r="B271" i="4" s="1"/>
  <c r="E20" i="4" s="1"/>
  <c r="D20" i="4"/>
  <c r="B331" i="4"/>
  <c r="B333" i="4" s="1"/>
  <c r="E22" i="4" s="1"/>
  <c r="D22" i="4"/>
  <c r="B52" i="4"/>
  <c r="B54" i="4" s="1"/>
  <c r="E13" i="4" s="1"/>
  <c r="D13" i="4"/>
  <c r="B114" i="4"/>
  <c r="B116" i="4" s="1"/>
  <c r="E15" i="4" s="1"/>
  <c r="B40" i="5"/>
  <c r="B50" i="5" s="1"/>
  <c r="E17" i="4" l="1"/>
  <c r="E16" i="4"/>
  <c r="E15" i="5"/>
  <c r="E18" i="5"/>
  <c r="E19" i="5"/>
  <c r="E22" i="5"/>
  <c r="E23" i="5"/>
  <c r="E17" i="5"/>
  <c r="E21" i="5"/>
  <c r="E16" i="5"/>
  <c r="E20" i="5"/>
  <c r="E24" i="5"/>
  <c r="E25" i="5" l="1"/>
  <c r="B72" i="5" l="1"/>
  <c r="B71" i="5"/>
  <c r="C67" i="5"/>
  <c r="B68" i="5" s="1"/>
  <c r="B76" i="5" s="1"/>
  <c r="B78" i="5" l="1"/>
  <c r="B79" i="5" s="1"/>
  <c r="B81" i="5" s="1"/>
  <c r="C82" i="5" s="1"/>
  <c r="B84" i="5" s="1"/>
  <c r="B1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CEC22CE6-FA94-433A-990E-2A229B147BD9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קוד ייחודי לזיהוי חומר.
דוגמה: CG01, CG02 וכו'</t>
        </r>
      </text>
    </comment>
    <comment ref="B5" authorId="0" shapeId="0" xr:uid="{0EDA5CA5-395F-4B25-A700-BB621B886FC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שם החומר כפי שנקנה.
דוגמה: "חזה עוף", "קמח לבן"</t>
        </r>
      </text>
    </comment>
    <comment ref="D5" authorId="0" shapeId="0" xr:uid="{00A2F08B-DF5A-458C-9DBC-419498FAD64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איך קונים את החומר.
דוגמה: ק"ג, ליטר, תבנית, אריזה, יחידה</t>
        </r>
      </text>
    </comment>
    <comment ref="E5" authorId="0" shapeId="0" xr:uid="{4CBBE078-3E1B-4FA2-9884-BCADAD7D23C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יחידות באריזה.
דוגמה: 1 (לק"ג), 30 (לתבנית ביצים)</t>
        </r>
      </text>
    </comment>
    <comment ref="F5" authorId="0" shapeId="0" xr:uid="{DCD89CCC-B4AC-4E30-8FDE-D5D8FC6A9809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המחיר ששולם לספק על אריזה אחת.
דוגמה: 32 ₪ לק"ג חזה עוף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5087D932-B548-4BB1-AA4E-7E44DD47337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הטבלה מרכזת את שם, קטגוריה ועלות מלאה של כל מנה.
הנתונים נשלפים אוטומטית מהכרטיסיות למטה.
הVLOOKUP בלשונית "תמחור אירוע" מושך מטבלה זו.</t>
        </r>
      </text>
    </comment>
    <comment ref="B27" authorId="0" shapeId="0" xr:uid="{76119748-76EA-4DAA-96B6-E3A6D3DFCD2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שם המנה המלא.
דוגמה: "כדורי בשר ברוטב עגבניות"</t>
        </r>
      </text>
    </comment>
    <comment ref="B28" authorId="0" shapeId="0" xr:uid="{6555BDB9-1B3C-4301-9731-4F1E0891E4EB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קטגוריה: מנה ראשונה / עיקרית / תוספת / קינוח / שתייה / פינגר פוד</t>
        </r>
      </text>
    </comment>
    <comment ref="B29" authorId="0" shapeId="0" xr:uid="{8F5A291D-6AB4-48F8-BC42-CFD173F4CBF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גודל מנה בודדת בגרם.
דוגמה: 150</t>
        </r>
      </text>
    </comment>
    <comment ref="B30" authorId="0" shapeId="0" xr:uid="{FB20BAEE-AFBF-47BC-885D-009EB54FA7A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מינימום מנות לייצור.
דוגמה: 20 (כי לא מכינים 3 כדורי בשר)</t>
        </r>
      </text>
    </comment>
    <comment ref="A34" authorId="0" shapeId="0" xr:uid="{8CE59802-070D-42D9-8173-1007E631BF8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B34" authorId="0" shapeId="0" xr:uid="{991D4504-8B04-4770-AD22-3D1ACF223EA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כמה מהחומר למנה אחת.
דוגמה: 120 (גרם בשר למנה)</t>
        </r>
      </text>
    </comment>
    <comment ref="C34" authorId="0" shapeId="0" xr:uid="{14FBCA9A-CBFB-4638-A577-8344799BF326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יחידת מידה: גרם, מ"ל, יחידה.
חייב להתאים ליחידת הבסיס במאגר חומרים.</t>
        </r>
      </text>
    </comment>
    <comment ref="B46" authorId="0" shapeId="0" xr:uid="{7FD0E249-850E-4E21-91EB-BF7F81BABF4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זמן הכנה בדקות לשלב זה.
דוגמה: 30 (דקות)</t>
        </r>
      </text>
    </comment>
    <comment ref="C46" authorId="0" shapeId="0" xr:uid="{52B38A37-6D17-4BDC-94FE-63E3256B85E6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לכמה מנות הזמן הזה.
דוגמה: 50 (לכל 50 מנות)</t>
        </r>
      </text>
    </comment>
    <comment ref="B58" authorId="0" shapeId="0" xr:uid="{76B802FF-07D4-4D54-8BDA-08E4F284303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שם המנה המלא.
דוגמה: "סלט ירוק"</t>
        </r>
      </text>
    </comment>
    <comment ref="B59" authorId="0" shapeId="0" xr:uid="{1D8AD656-1E59-45EF-A8D1-6A34C2A54D0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קטגוריה: מנה ראשונה / עיקרית / תוספת / קינוח / שתייה / פינגר פוד</t>
        </r>
      </text>
    </comment>
    <comment ref="B60" authorId="0" shapeId="0" xr:uid="{672C19CC-9E5A-4DE1-9EBA-24969B026BA6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גודל מנה בודדת בגרם.
דוגמה: 150</t>
        </r>
      </text>
    </comment>
    <comment ref="B61" authorId="0" shapeId="0" xr:uid="{4B47D329-7957-48B3-B404-6CDFCE09277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מינימום מנות לייצור.
דוגמה: 20</t>
        </r>
      </text>
    </comment>
    <comment ref="A65" authorId="0" shapeId="0" xr:uid="{04B846E7-A28D-46F5-952E-503D8FD5F36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66" authorId="0" shapeId="0" xr:uid="{DFBC6296-2C7D-490D-851B-3BA11487A009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67" authorId="0" shapeId="0" xr:uid="{044DF071-9C1B-4445-8FC7-0C6FFF53D86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68" authorId="0" shapeId="0" xr:uid="{2BF63BDB-3CAB-44D0-A221-B21CA9EEDBF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69" authorId="0" shapeId="0" xr:uid="{C8C988B5-F004-46A2-9F8C-4460AFC794A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70" authorId="0" shapeId="0" xr:uid="{F9FA4DE9-90D7-4850-BF4B-33932FB6F71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71" authorId="0" shapeId="0" xr:uid="{1AEE2D8B-1256-47B8-B9FA-0F4C5CF8582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72" authorId="0" shapeId="0" xr:uid="{15E892C5-DF91-40AE-A91A-7364AA8868C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B77" authorId="0" shapeId="0" xr:uid="{CF3AB913-70E5-4FE2-82FC-BD408F2DD82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זמן הכנה בדקות.
דוגמה: 30</t>
        </r>
      </text>
    </comment>
    <comment ref="C77" authorId="0" shapeId="0" xr:uid="{FDE3A20F-204D-4D3B-A273-1F8580CA9CF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לכמה מנות הזמן הזה.
דוגמה: 50</t>
        </r>
      </text>
    </comment>
    <comment ref="B89" authorId="0" shapeId="0" xr:uid="{6B1E94C4-9C5A-45EC-BA3F-032C1D68421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שם המנה המלא.
דוגמה: "טירמיסו"</t>
        </r>
      </text>
    </comment>
    <comment ref="B90" authorId="0" shapeId="0" xr:uid="{8862AF3E-80DC-4007-91EE-E92362C64E29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קטגוריה: מנה ראשונה / עיקרית / תוספת / קינוח / שתייה / פינגר פוד</t>
        </r>
      </text>
    </comment>
    <comment ref="B91" authorId="0" shapeId="0" xr:uid="{359795E8-6777-4E98-9220-F4CA8A609AB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גודל מנה בודדת בגרם.
דוגמה: 100</t>
        </r>
      </text>
    </comment>
    <comment ref="B92" authorId="0" shapeId="0" xr:uid="{434795C4-256D-4704-8B1D-47A14220F83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מינימום מנות לייצור.
דוגמה: 30</t>
        </r>
      </text>
    </comment>
    <comment ref="A96" authorId="0" shapeId="0" xr:uid="{930E22E9-BDBB-4012-98F9-27074C81FF1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97" authorId="0" shapeId="0" xr:uid="{5BE1BA28-3AE6-4048-B981-18EE808F7AD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98" authorId="0" shapeId="0" xr:uid="{013D77E4-04EF-42B6-B8D6-C7DE894DAEC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99" authorId="0" shapeId="0" xr:uid="{1A64AE9E-EE80-428A-A128-7A28A33B586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100" authorId="0" shapeId="0" xr:uid="{4C8171E9-97B5-49D8-BD3B-0AAC21832F6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101" authorId="0" shapeId="0" xr:uid="{A58FBF1F-5E4A-4CE7-A50E-B5FA0FCE8C6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102" authorId="0" shapeId="0" xr:uid="{2F10A8AE-AB1B-479C-9D95-9EECF448DC3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A103" authorId="0" shapeId="0" xr:uid="{98728FF6-744C-4563-B0F2-B0666177B1D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בחר חומר גלם ממאגר חומרי גלם.
השם חייב להיות זהה לשם בעמודה B במאגר.</t>
        </r>
      </text>
    </comment>
    <comment ref="B108" authorId="0" shapeId="0" xr:uid="{C9A76FF8-9799-4DA3-8218-59A8BAC40AE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זמן הכנה בדקות.
דוגמה: 30</t>
        </r>
      </text>
    </comment>
    <comment ref="C108" authorId="0" shapeId="0" xr:uid="{89B97A3A-24FE-4346-BB30-DCC741EDB97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USER:
לכמה מנות הזמן הזה.
דוגמה: 50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E195EE72-B352-4EC3-964B-CB538105EB3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שם או תיאור קצר לאירוע.
דוגמה: "חתונת משפחת כהן - 120 אורחים"</t>
        </r>
      </text>
    </comment>
    <comment ref="B6" authorId="0" shapeId="0" xr:uid="{19CE424A-FFB4-4390-9163-E37EB79D06C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תאריך האירוע.
דוגמה: 15/03/2025</t>
        </r>
      </text>
    </comment>
    <comment ref="B7" authorId="0" shapeId="0" xr:uid="{591388DF-B464-434A-82D7-3C59DE78DE6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כתובת האירוע.
דוגמה: "אולם אירועים, תל אביב"</t>
        </r>
      </text>
    </comment>
    <comment ref="B8" authorId="0" shapeId="0" xr:uid="{20B758FE-D202-4F77-8CF6-736A683EAA0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סוג האירוע.
בחר: בר מצווה / חתונה / בריתה / ארגוני / פרטי / אחר</t>
        </r>
      </text>
    </comment>
    <comment ref="B9" authorId="0" shapeId="0" xr:uid="{1FF15F25-227F-463C-86E2-CE06C32CA8C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מספר אורחים צפוי.
דוגמה: 80, 120, 200</t>
        </r>
      </text>
    </comment>
    <comment ref="B10" authorId="0" shapeId="0" xr:uid="{870291E8-2EA5-4553-B146-9909BBA8339B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סגנון הגשה.
בחר: בופה / מגשים / שולחני / פינגר פוד / משולב</t>
        </r>
      </text>
    </comment>
    <comment ref="A15" authorId="0" shapeId="0" xr:uid="{A5A68611-ADDB-4E64-94E2-FC4E527D527A}">
      <text>
        <r>
          <rPr>
            <b/>
            <sz val="9"/>
            <color indexed="81"/>
            <rFont val="Tahoma"/>
            <charset val="177"/>
          </rPr>
          <t>USER:
הקלד שם מנה בדיוק כפי שמופיע בטבלת הסיכום בלשונית "מאגר מנות".
דוגמה: "כדורי בשר ברוטב עגבניות"</t>
        </r>
      </text>
    </comment>
    <comment ref="C15" authorId="0" shapeId="0" xr:uid="{29EE4B4C-F9E1-42D3-87FE-DAAE7A84DEC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מנות מסוג זה לאירוע.
דוגמה: 80 (ל-80 אורחים במנה עיקרית)</t>
        </r>
      </text>
    </comment>
    <comment ref="B30" authorId="0" shapeId="0" xr:uid="{59D4367A-BA30-4ED5-87AE-44E650E32A2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עובדים מתפקיד זה.
דוגמה: 2 (שני שפים לאירוע של 100 אורחים)</t>
        </r>
      </text>
    </comment>
    <comment ref="C30" authorId="0" shapeId="0" xr:uid="{98AFE1F0-B0C5-4D4B-AECF-2FACC3BF397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שעות הכנה מוקדמת (יום לפני).
דוגמה: 4 (שעות)</t>
        </r>
      </text>
    </comment>
    <comment ref="D30" authorId="0" shapeId="0" xr:uid="{789EABFA-8941-4622-AAAA-2A8261ADABD6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שעות עבודה ביום האירוע עצמו.
דוגמה: 8 (שעות)</t>
        </r>
      </text>
    </comment>
    <comment ref="E30" authorId="0" shapeId="0" xr:uid="{D675DB87-FB8C-4E09-B464-11FAD24D85D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שעות פירוק, ניקיון, אריזה.
דוגמה: 2 (שעות)</t>
        </r>
      </text>
    </comment>
    <comment ref="B38" authorId="0" shapeId="0" xr:uid="{B2D94EE3-D9F4-45D1-A772-F6DE4551951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מרחק הלוך-חזור לאירוע.
דוגמה: 60 (ק"מ הלוך + 60 ק"מ חזור)</t>
        </r>
      </text>
    </comment>
    <comment ref="B43" authorId="0" shapeId="0" xr:uid="{E62686EF-9048-4E5D-A586-2A68FCDDB5F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נסיעות נוספות (קניות, שוק, טעימות).
דוגמה: 3</t>
        </r>
      </text>
    </comment>
    <comment ref="B44" authorId="0" shapeId="0" xr:uid="{FE988384-4480-4DE9-82E7-8ADD123B253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מרחק ממוצע לנסיעה.
דוגמה: 20 (ק"מ)</t>
        </r>
      </text>
    </comment>
    <comment ref="B48" authorId="0" shapeId="0" xr:uid="{B72B5ABA-096F-4F83-8AD5-E5310955BA7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בחר סוג הובלה.
אפשרויות: "לא נדרש" / "רכב פרטי גדול" / "השכרת משאית"</t>
        </r>
      </text>
    </comment>
    <comment ref="C48" authorId="0" shapeId="0" xr:uid="{55BF6307-8F24-41FC-916B-60D372A2B6D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הובלה (0 אם לא נדרש).
דוגמה: 350 לרכב גדול, 600 למשאית</t>
        </r>
      </text>
    </comment>
    <comment ref="B49" authorId="0" shapeId="0" xr:uid="{21000FB7-FD05-4CCE-BFA8-CCAAE7E1978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הובלה (0 אם לא נדרש).
דוגמה: 350 לרכב גדול, 600 למשאית</t>
        </r>
      </text>
    </comment>
    <comment ref="B54" authorId="0" shapeId="0" xr:uid="{1FEDD338-A7A3-44F5-96FF-390C6002124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יחידות נדרשות.
דוגמה: 100 (ל-100 אורחים)</t>
        </r>
      </text>
    </comment>
    <comment ref="C54" authorId="0" shapeId="0" xr:uid="{92299D2C-0641-4176-AC01-005BF97404D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ליחידה אחת.
דוגמה: 1.50 ₪ לצלחת</t>
        </r>
      </text>
    </comment>
    <comment ref="B63" authorId="0" shapeId="0" xr:uid="{D7C6C1F7-C43A-48B1-BCAF-F2A1179FD4C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שכירת מקום או מטבח.
דוגמה: 500 ₪ (0 אם לא רלוונטי)</t>
        </r>
      </text>
    </comment>
    <comment ref="B64" authorId="0" shapeId="0" xr:uid="{5F19C4A9-60E4-4F64-9461-D1028F1CC81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פרחים / עיצוב.
דוגמה: 300 ₪</t>
        </r>
      </text>
    </comment>
    <comment ref="B65" authorId="0" shapeId="0" xr:uid="{B2694FF4-6E41-436C-B510-7FAA3D6D7C6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הדפסת תפריטים.
דוגמה: 150 ₪</t>
        </r>
      </text>
    </comment>
    <comment ref="B66" authorId="0" shapeId="0" xr:uid="{BBFAF350-58A0-4AF5-B954-AAA78CD1481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עלויות נוספות שלא נכללו למעלה.
דוגמה: 200 ₪</t>
        </r>
      </text>
    </comment>
    <comment ref="B85" authorId="0" shapeId="0" xr:uid="{C6E57AF2-4CA8-4DAC-A91C-0CCEE7F85B8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את המחיר שאתה מציע ללקוח.
מומלץ לעגל למספר עגול.
דוגמה: 15000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6" authorId="0" shapeId="0" xr:uid="{A6E50420-0A1A-41DB-8D69-805352D37DF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שכר שעתי לשף.
דוגמה: 80 = שמונים ש"ח לשעת עבודה</t>
        </r>
      </text>
    </comment>
    <comment ref="B7" authorId="0" shapeId="0" xr:uid="{C45D8CCD-C412-4A7B-AA05-9B11673C01B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שכר שעתי לעוזר מטבח.
דוגמה: 45</t>
        </r>
      </text>
    </comment>
    <comment ref="B8" authorId="0" shapeId="0" xr:uid="{6CC2F9F4-DB03-4729-9C57-4C80523E8D1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שכר שעתי למלצר.
דוגמה: 40</t>
        </r>
      </text>
    </comment>
    <comment ref="B9" authorId="0" shapeId="0" xr:uid="{6176946B-113D-4251-9CA9-B8FE4BADD9B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שכר שעתי לברמן.
דוגמה: 45</t>
        </r>
      </text>
    </comment>
    <comment ref="B10" authorId="0" shapeId="0" xr:uid="{FBB6DCB3-375A-4E45-81F7-10AF686326A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שכר שעתי למנהל לוגיסטיקה.
דוגמה: 60</t>
        </r>
      </text>
    </comment>
    <comment ref="B14" authorId="0" shapeId="0" xr:uid="{18F071E8-51F6-4606-B3A6-4A903DA7137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נסיעה לקילומטר.
דוגמה: 2.20 ₪ לק"מ</t>
        </r>
      </text>
    </comment>
    <comment ref="B15" authorId="0" shapeId="0" xr:uid="{816463BD-40BB-4075-B600-045AB3EEC63D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שכירת רכב גדול ליום.
דוגמה: 350 ₪ לרכב מסחרי</t>
        </r>
      </text>
    </comment>
    <comment ref="B16" authorId="0" shapeId="0" xr:uid="{54D85C23-DC3E-45D0-A4EC-F34E7700FC3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עלות שכירת משאית ליום.
דוגמה: 600 ₪ למשאית קטנה</t>
        </r>
      </text>
    </comment>
    <comment ref="B20" authorId="0" shapeId="0" xr:uid="{8DF7F0A9-1424-4286-99E3-5112749FCFC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אחוז תקורה על סה"כ עלויות.
דוגמה: 18% = 0.18 (כולל שכירות, ביטוח, שיווק)</t>
        </r>
      </text>
    </comment>
    <comment ref="B21" authorId="0" shapeId="0" xr:uid="{1F0CC9DD-BBAC-4273-B325-FDE4E2B1382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אחוז בזבוז צפוי מחומרי גלם.
דוגמה: 8% = 0.08 (שאריות, פחת טבעי)</t>
        </r>
      </text>
    </comment>
    <comment ref="B22" authorId="0" shapeId="0" xr:uid="{FF619BE7-2485-4F90-871C-36FB7CD95FA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אחוז לבלתי צפויות.
דוגמה: 5% = 0.05 (תקלות, החלפות ברגע האחרון)</t>
        </r>
      </text>
    </comment>
    <comment ref="B23" authorId="0" shapeId="0" xr:uid="{FB10FA4F-D086-4110-BABF-85E360D94A8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מתחת לאחוז זה תופיע אזהרה.
דוגמה: 15% = 0.15</t>
        </r>
      </text>
    </comment>
    <comment ref="B24" authorId="0" shapeId="0" xr:uid="{9ED52C1A-62A7-4FCC-963B-2CA927F136D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יעד הרווח הרצוי.
דוגמה: 30% = 0.30</t>
        </r>
      </text>
    </comment>
    <comment ref="B28" authorId="0" shapeId="0" xr:uid="{D0498505-C623-4C8E-AEB0-D96DCF98ED5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מנות עיקריות לאורח בבופה.
דוגמה: 1.3 = כל אורח אוכל בממוצע 1.3 מנות</t>
        </r>
      </text>
    </comment>
    <comment ref="C28" authorId="0" shapeId="0" xr:uid="{23EA96EF-DEF7-4642-A635-D51121EEA31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כמה מנות ראשונות לאורח בבופה.
דוגמה: 2.5 = כל אורח טועם 2-3 מנות ראשונות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7A4B61B5-133B-41B0-A5DA-829130DEE11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תאריך האירוע.
דוגמה: 15/03/2025</t>
        </r>
      </text>
    </comment>
    <comment ref="B5" authorId="0" shapeId="0" xr:uid="{D2F77B1D-D213-426A-A29B-FCF3B2B25A7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שם או תיאור קצר.
דוגמה: "חתונת כהן 120 אורחים"</t>
        </r>
      </text>
    </comment>
    <comment ref="C5" authorId="0" shapeId="0" xr:uid="{9411D9BD-52E7-42A6-AF12-3E65DCE4AFAE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סוג האירוע.
דוגמה: חתונה / בר מצווה / ארגוני</t>
        </r>
      </text>
    </comment>
    <comment ref="D5" authorId="0" shapeId="0" xr:uid="{EBCEA1F8-10F9-47E7-BCA9-6DDF731A541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מספר אורחים.
דוגמה: 80, 120, 200</t>
        </r>
      </text>
    </comment>
    <comment ref="E5" authorId="0" shapeId="0" xr:uid="{251CF4BE-38D3-4EC6-94B9-16A486B90A8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סה"כ עלות האירוע.
דוגמה: 8500</t>
        </r>
      </text>
    </comment>
    <comment ref="F5" authorId="0" shapeId="0" xr:uid="{6370C495-E565-4FA4-A2B7-0B6D43A5849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המחיר שנגבה מהלקוח.
דוגמה: 12000</t>
        </r>
      </text>
    </comment>
  </commentList>
</comments>
</file>

<file path=xl/sharedStrings.xml><?xml version="1.0" encoding="utf-8"?>
<sst xmlns="http://schemas.openxmlformats.org/spreadsheetml/2006/main" count="669" uniqueCount="355">
  <si>
    <t>⚙️  הגדרות עסק</t>
  </si>
  <si>
    <t>פרמטרים גלובליים המשפיעים על כל החישובים באירועים</t>
  </si>
  <si>
    <t>👨‍🍳  שכר עובדים</t>
  </si>
  <si>
    <t>תפקיד</t>
  </si>
  <si>
    <t>שכר לשעה (₪)</t>
  </si>
  <si>
    <t>הערות</t>
  </si>
  <si>
    <t>שף / מבשל ראשי</t>
  </si>
  <si>
    <t>שכר ממוצע לשף מקצועי</t>
  </si>
  <si>
    <t>עוזר מטבח</t>
  </si>
  <si>
    <t>כולל הכנות ושטיפה</t>
  </si>
  <si>
    <t>מלצר / מגיש</t>
  </si>
  <si>
    <t>כולל הגשה ופינוי</t>
  </si>
  <si>
    <t>בר / שתיה</t>
  </si>
  <si>
    <t>ברמן או אחראי שתייה</t>
  </si>
  <si>
    <t>תיאום ולוגיסטיקה</t>
  </si>
  <si>
    <t>מנהל אירוע / לוגיסטיקה</t>
  </si>
  <si>
    <t>🚗  נסיעות ולוגיסטיקה</t>
  </si>
  <si>
    <t>פרמטר</t>
  </si>
  <si>
    <t>ערך</t>
  </si>
  <si>
    <t>עלות לק"מ (רכב עסקי)</t>
  </si>
  <si>
    <t>כולל דלק, בלאי, ביטוח</t>
  </si>
  <si>
    <t>עלות השכרת רכב גדול</t>
  </si>
  <si>
    <t>לאירועים שדורשים הובלה</t>
  </si>
  <si>
    <t>עלות השכרת משאית</t>
  </si>
  <si>
    <t>לאירועים גדולים מ-100 אורחים</t>
  </si>
  <si>
    <t>📊  אחוזים ומקדמים עסקיים</t>
  </si>
  <si>
    <t>מקדם תקורה</t>
  </si>
  <si>
    <t>הוצאות קבועות: ביטוח, חשמל, שיווק</t>
  </si>
  <si>
    <t>תוספת בזבוז ברירת מחדל</t>
  </si>
  <si>
    <t>אובדן חומרים בייצור, שאריות</t>
  </si>
  <si>
    <t>תוספת בלת"מ ברירת מחדל</t>
  </si>
  <si>
    <t>הוצאות בלתי צפויות</t>
  </si>
  <si>
    <t>רווח מינימום לאזהרה</t>
  </si>
  <si>
    <t>מתחת לזה – אזהרה אדומה</t>
  </si>
  <si>
    <t>רווח יעד ברירת מחדל</t>
  </si>
  <si>
    <t>היעד לתמחור אירוע</t>
  </si>
  <si>
    <t>🍽️  יחסי מנות ברירת מחדל</t>
  </si>
  <si>
    <t>סגנון הגשה</t>
  </si>
  <si>
    <t>יחס עיקריות</t>
  </si>
  <si>
    <t>יחס ראשונות</t>
  </si>
  <si>
    <t>בופה</t>
  </si>
  <si>
    <t>ריבוי בחירות, פחות מכל סוג</t>
  </si>
  <si>
    <t>מגשים</t>
  </si>
  <si>
    <t>מנות מוגדרות</t>
  </si>
  <si>
    <t>שולחני</t>
  </si>
  <si>
    <t>מנה אחת לאורח</t>
  </si>
  <si>
    <t>פינגר פוד</t>
  </si>
  <si>
    <t>הכל מנות קטנות</t>
  </si>
  <si>
    <t>משולב</t>
  </si>
  <si>
    <t>שילוב סגנונות</t>
  </si>
  <si>
    <t>🥩  מאגר חומרי גלם</t>
  </si>
  <si>
    <t>כל חומרי הגלם במקום אחד – הבסיס לחישוב עלות כל מנה</t>
  </si>
  <si>
    <t>קוד</t>
  </si>
  <si>
    <t>שם חומר גלם</t>
  </si>
  <si>
    <t>קטגוריה</t>
  </si>
  <si>
    <t>יחידת רכישה</t>
  </si>
  <si>
    <t>כמות באריזה</t>
  </si>
  <si>
    <t>מחיר לאריזה (₪)</t>
  </si>
  <si>
    <t>יחידת בסיס</t>
  </si>
  <si>
    <t>עלות ליחידת בסיס (₪)</t>
  </si>
  <si>
    <t>CG01</t>
  </si>
  <si>
    <t>חזה עוף</t>
  </si>
  <si>
    <t>בשר ועוף</t>
  </si>
  <si>
    <t>ק"ג</t>
  </si>
  <si>
    <t>גרם</t>
  </si>
  <si>
    <t>CG02</t>
  </si>
  <si>
    <t>בשר טחון</t>
  </si>
  <si>
    <t>CG03</t>
  </si>
  <si>
    <t>שמנת מתוקה</t>
  </si>
  <si>
    <t>חלב וביצים</t>
  </si>
  <si>
    <t>ליטר</t>
  </si>
  <si>
    <t>מ"ל</t>
  </si>
  <si>
    <t>CG04</t>
  </si>
  <si>
    <t>ביצים</t>
  </si>
  <si>
    <t>תבנית</t>
  </si>
  <si>
    <t>יחידה</t>
  </si>
  <si>
    <t>CG05</t>
  </si>
  <si>
    <t>קמח לבן</t>
  </si>
  <si>
    <t>יבשים ותבלינים</t>
  </si>
  <si>
    <t>CG06</t>
  </si>
  <si>
    <t>שמן זית</t>
  </si>
  <si>
    <t>שמנים</t>
  </si>
  <si>
    <t>CG07</t>
  </si>
  <si>
    <t>עגבניות שרי</t>
  </si>
  <si>
    <t>ירקות ופירות</t>
  </si>
  <si>
    <t>CG08</t>
  </si>
  <si>
    <t>גבינת שמנת</t>
  </si>
  <si>
    <t>CG09</t>
  </si>
  <si>
    <t>סוכר</t>
  </si>
  <si>
    <t>CG10</t>
  </si>
  <si>
    <t>שוקולד מריר</t>
  </si>
  <si>
    <t>📌  מקרא: רקע צהוב = הזנה ידנית  |  רקע אפור = חישוב אוטומטי  |  המרה: ק"ג → גרם (÷1000), ליטר → מ"ל (÷1000), תבנית → יחידות (÷כמות)</t>
  </si>
  <si>
    <t>🍲  מאגר מנות</t>
  </si>
  <si>
    <t>📋  כרטיסיית מנה מס' 1</t>
  </si>
  <si>
    <t>🏷️  פרטי זיהוי</t>
  </si>
  <si>
    <t>שם המנה:</t>
  </si>
  <si>
    <t>כדורי בשר ברוטב עגבניות</t>
  </si>
  <si>
    <t>קטגוריה:</t>
  </si>
  <si>
    <t>מנה עיקרית</t>
  </si>
  <si>
    <t>גודל מנה בודדת (גרם):</t>
  </si>
  <si>
    <t>כמות בייצור מינימלי:</t>
  </si>
  <si>
    <t>מנות</t>
  </si>
  <si>
    <t>🧂  רכיבים למנה אחת</t>
  </si>
  <si>
    <t>חומר גלם</t>
  </si>
  <si>
    <t>כמות</t>
  </si>
  <si>
    <t>עלות ליחידה (₪)</t>
  </si>
  <si>
    <t>עלות רכיב (₪)</t>
  </si>
  <si>
    <t>סה"כ עלות חומרי גלם למנה:</t>
  </si>
  <si>
    <t>⏱️  זמן הכנה</t>
  </si>
  <si>
    <t>שלב</t>
  </si>
  <si>
    <t>זמן (דקות)</t>
  </si>
  <si>
    <t>לכל X מנות</t>
  </si>
  <si>
    <t>זמן למנה בודדת (דק')</t>
  </si>
  <si>
    <t>הכנה מוקדמת (יום לפני)</t>
  </si>
  <si>
    <t>הכנה ביום האירוע</t>
  </si>
  <si>
    <t>הגשה / שירות</t>
  </si>
  <si>
    <t>סה"כ זמן למנה בודדת:</t>
  </si>
  <si>
    <t>💰  סיכום עלות מנה</t>
  </si>
  <si>
    <t>עלות חומרי גלם למנה:</t>
  </si>
  <si>
    <t>עלות זמן הכנה למנה:</t>
  </si>
  <si>
    <t>עלות מלאה למנה:</t>
  </si>
  <si>
    <t>← זה מה שמועבר לאירוע</t>
  </si>
  <si>
    <t>🎉  תמחור אירוע</t>
  </si>
  <si>
    <t>הרכבת אירוע מ-א' ועד ת' – פרטים, תפריט, צוות, לוגיסטיקה ומחיר</t>
  </si>
  <si>
    <t>📝  חלק א' – פרטי האירוע</t>
  </si>
  <si>
    <t>שם / תיאור האירוע:</t>
  </si>
  <si>
    <t>תאריך:</t>
  </si>
  <si>
    <t>מיקום:</t>
  </si>
  <si>
    <t>סוג האירוע:</t>
  </si>
  <si>
    <t>מספר אורחים:</t>
  </si>
  <si>
    <t>סגנון הגשה:</t>
  </si>
  <si>
    <t>🍽️  חלק ב' – בניית תפריט האירוע</t>
  </si>
  <si>
    <t>שם מנה</t>
  </si>
  <si>
    <t>כמות מנות</t>
  </si>
  <si>
    <t>עלות למנה (₪)</t>
  </si>
  <si>
    <t>סה"כ עלות (₪)</t>
  </si>
  <si>
    <t>סה"כ עלות מזון:</t>
  </si>
  <si>
    <t>עלות ממוצעת לאורח:</t>
  </si>
  <si>
    <t>👷  חלק ג' – צוות עובדים</t>
  </si>
  <si>
    <t>מספר עובדים</t>
  </si>
  <si>
    <t>שעות הכנה מוקדמת</t>
  </si>
  <si>
    <t>שעות יום האירוע</t>
  </si>
  <si>
    <t>שעות פירוק/ניקיון</t>
  </si>
  <si>
    <t>סה"כ (₪)</t>
  </si>
  <si>
    <t>שף / מבשל</t>
  </si>
  <si>
    <t>סה"כ עלות צוות:</t>
  </si>
  <si>
    <t>🚗  חלק ד' – נסיעות ולוגיסטיקה</t>
  </si>
  <si>
    <t>מרחק הלוך-חזור לאירוע (ק"מ):</t>
  </si>
  <si>
    <t>עלות לק"מ:</t>
  </si>
  <si>
    <t>עלות נסיעה לאירוע:</t>
  </si>
  <si>
    <t>נסיעות נוספות (קניות / הכנה):</t>
  </si>
  <si>
    <t>מספר נסיעות:</t>
  </si>
  <si>
    <t>מרחק ממוצע לנסיעה (ק"מ):</t>
  </si>
  <si>
    <t>עלות נסיעות נוספות:</t>
  </si>
  <si>
    <t>ציוד להובלה:</t>
  </si>
  <si>
    <t>סוג הובלה:</t>
  </si>
  <si>
    <t>לא נדרש</t>
  </si>
  <si>
    <t>עלות הובלה:</t>
  </si>
  <si>
    <t>סה"כ נסיעות ולוגיסטיקה:</t>
  </si>
  <si>
    <t>🍴  חלק ה' – ציוד וחומרים חד-פעמיים</t>
  </si>
  <si>
    <t>פריט</t>
  </si>
  <si>
    <t>צלחות חד-פעמיות</t>
  </si>
  <si>
    <t>כלי אוכל חד-פעמיים</t>
  </si>
  <si>
    <t>כוסות</t>
  </si>
  <si>
    <t>מפיות</t>
  </si>
  <si>
    <t>מגשי הגשה (שכירות)</t>
  </si>
  <si>
    <t>שאר ציוד</t>
  </si>
  <si>
    <t>סה"כ ציוד חד-פעמי:</t>
  </si>
  <si>
    <t>💼  חלק ו' – עלויות נוספות לאירוע</t>
  </si>
  <si>
    <t>שכירות מקום / מטבח:</t>
  </si>
  <si>
    <t>פרחים / עיצוב שולחן:</t>
  </si>
  <si>
    <t>הדפסות / תפריטים:</t>
  </si>
  <si>
    <t>עלויות נוספות אחרות:</t>
  </si>
  <si>
    <t>עלויות בלת"מ:</t>
  </si>
  <si>
    <t>סה"כ עלויות נוספות:</t>
  </si>
  <si>
    <t>📊  חלק ז' – לוח סיכום ותמחור</t>
  </si>
  <si>
    <t>עלות מזון ורכיבים:</t>
  </si>
  <si>
    <t>+ תוספת בזבוז:</t>
  </si>
  <si>
    <t>עלות צוות:</t>
  </si>
  <si>
    <t>עלות נסיעות ולוגיסטיקה:</t>
  </si>
  <si>
    <t>ציוד חד-פעמי:</t>
  </si>
  <si>
    <t>עלויות נוספות:</t>
  </si>
  <si>
    <t>סה"כ עלות מלאה:</t>
  </si>
  <si>
    <t>+ תקורה:</t>
  </si>
  <si>
    <t>עלות כוללת לאירוע:</t>
  </si>
  <si>
    <t>מרווח רווח רצוי:</t>
  </si>
  <si>
    <t>💰  מחיר מינימום מומלץ:</t>
  </si>
  <si>
    <t>💰  מחיר מוצע (מעוגל):</t>
  </si>
  <si>
    <t>← הזן ידנית</t>
  </si>
  <si>
    <t>💰  מחיר לאורח:</t>
  </si>
  <si>
    <t>💰  רווח בפועל:</t>
  </si>
  <si>
    <t>🚦  נוריות אזהרה</t>
  </si>
  <si>
    <t>בדיקת רווח:</t>
  </si>
  <si>
    <t>בדיקת עלות לאורח:</t>
  </si>
  <si>
    <t>📚  היסטוריית אירועים</t>
  </si>
  <si>
    <t>ארכיון אירועים – השוואה, מגמות ועדכון מחירים עונתי</t>
  </si>
  <si>
    <t>תאריך</t>
  </si>
  <si>
    <t>שם / תיאור</t>
  </si>
  <si>
    <t>סוג אירוע</t>
  </si>
  <si>
    <t>אורחים</t>
  </si>
  <si>
    <t>עלות כוללת (₪)</t>
  </si>
  <si>
    <t>מחיר שנגבה (₪)</t>
  </si>
  <si>
    <t>רווח (₪)</t>
  </si>
  <si>
    <t>רווח %</t>
  </si>
  <si>
    <t>עלות לאורח (₪)</t>
  </si>
  <si>
    <t>ממוצעים:</t>
  </si>
  <si>
    <t>📌  מקרא: עמודות A-F = הזנה ידנית  |  עמודות G-I = חישוב אוטומטי</t>
  </si>
  <si>
    <t>📊  דשבורד – סיכום ותובנות</t>
  </si>
  <si>
    <t>מבט-על על הביצועים העסקיים – מבוסס על היסטוריית אירועים</t>
  </si>
  <si>
    <t>📈  ממוצע רווח על אירועים</t>
  </si>
  <si>
    <t>💰  עלות ממוצעת לאורח</t>
  </si>
  <si>
    <t>👥  ממוצע אורחים באירוע</t>
  </si>
  <si>
    <t>📋  סה"כ אירועים בארכיון</t>
  </si>
  <si>
    <t>🍲  ניתוח מנות מהמאגר</t>
  </si>
  <si>
    <t>המנה היקרה ביותר:</t>
  </si>
  <si>
    <t>עלות:</t>
  </si>
  <si>
    <t>סה"כ מנות במאגר:</t>
  </si>
  <si>
    <t>🎯  אירוע נוכחי – סטטוס</t>
  </si>
  <si>
    <t>שם האירוע:</t>
  </si>
  <si>
    <t>עלות כוללת:</t>
  </si>
  <si>
    <t>מחיר מוצע:</t>
  </si>
  <si>
    <t>רווח בפועל:</t>
  </si>
  <si>
    <t>סטטוס:</t>
  </si>
  <si>
    <t>💡  טיפים לשימוש</t>
  </si>
  <si>
    <t>1️⃣</t>
  </si>
  <si>
    <t>התחל מהגדרות עסק – וודא שהנתונים שם מעודכנים</t>
  </si>
  <si>
    <t>2️⃣</t>
  </si>
  <si>
    <t>הוסף חומרי גלם למאגר – כל המחירים העדכניים</t>
  </si>
  <si>
    <t>3️⃣</t>
  </si>
  <si>
    <t>הגדר מנות במאגר מנות – כל מנה עם רכיבים וזמנים</t>
  </si>
  <si>
    <t>4️⃣</t>
  </si>
  <si>
    <t>עבור לתמחור אירוע – הרכב אירוע מ"אבני בניין" מוכנות</t>
  </si>
  <si>
    <t>5️⃣</t>
  </si>
  <si>
    <t>שמור בהיסטוריה – לכל אירוע שהתקיים</t>
  </si>
  <si>
    <t>6️⃣</t>
  </si>
  <si>
    <t>שדות צהובים = הזנה ידנית  |  שדות אפורים = חישוב אוטומטי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</si>
  <si>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</si>
  <si>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</si>
  <si>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</si>
  <si>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</si>
  <si>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</si>
  <si>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</si>
  <si>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</si>
  <si>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</si>
  <si>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</si>
  <si>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</si>
  <si>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</si>
  <si>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</si>
  <si>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</si>
  <si>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</si>
  <si>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</si>
  <si>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</si>
  <si>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</si>
  <si>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</si>
  <si>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</si>
  <si>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</si>
  <si>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</si>
  <si>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</si>
  <si>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</si>
  <si>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</si>
  <si>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</si>
  <si>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</si>
  <si>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</si>
  <si>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</si>
  <si>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</si>
  <si>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</si>
  <si>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</si>
  <si>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</si>
  <si>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</si>
  <si>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</si>
  <si>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</si>
  <si>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</si>
  <si>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</si>
  <si>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</si>
  <si>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</si>
  <si>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</si>
  <si>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</si>
  <si>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</si>
  <si>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</si>
  <si>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</si>
  <si>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</si>
  <si>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</si>
  <si>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</si>
  <si>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</si>
  <si>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</si>
  <si>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</si>
  <si>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</si>
  <si>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</si>
  <si>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</si>
  <si>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</si>
  <si>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</si>
  <si>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</si>
  <si>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</si>
  <si>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</si>
  <si>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</si>
  <si>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</si>
  <si>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</si>
  <si>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</si>
  <si>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</si>
  <si>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</si>
  <si>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</si>
  <si>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</si>
  <si>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</si>
  <si>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</si>
  <si>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</si>
  <si>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</si>
  <si>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</si>
  <si>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</si>
  <si>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</si>
  <si>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</si>
  <si>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</si>
  <si>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</si>
  <si>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</si>
  <si>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</si>
  <si>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</si>
  <si>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</si>
  <si>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</si>
  <si>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</si>
  <si>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</si>
  <si>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</si>
  <si>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</si>
  <si>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</si>
  <si>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</si>
  <si>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</si>
  <si>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</si>
  <si>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</si>
  <si>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</si>
  <si>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</si>
  <si>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</si>
  <si>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</si>
  <si>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כל מנה מוגדרת פעם אחת בכרטיסייה למטה – העלות נשלפת אוטומטית לטבלת הסיכום ומשם לתמחור האירוע</t>
  </si>
  <si>
    <t>📖  איך זה עובד?</t>
  </si>
  <si>
    <t>2️⃣  העלות המלאה מחושבת אוטומטית ונשלפת לטבלת הסיכום למטה – בלי שתצטרכו לעשות כלום.</t>
  </si>
  <si>
    <t>3️⃣  בלשונית "תמחור אירוע" – הקלידו את שם המנה בדיוק כפי שמופיע כאן, והמערכת תמשוך את העלות אוטומטית.</t>
  </si>
  <si>
    <t>🔗  שרשרת הקישורים: "מאגר חומרי גלם" ← כרטיסיות מנה (כאן) ← טבלת סיכום (כאן) ← "תמחור אירוע"</t>
  </si>
  <si>
    <t>📊  טבלת סיכום מנות</t>
  </si>
  <si>
    <t>#</t>
  </si>
  <si>
    <t>עלות חומרים (₪)</t>
  </si>
  <si>
    <t>עלות מלאה (₪)</t>
  </si>
  <si>
    <t>סטטוס</t>
  </si>
  <si>
    <t>📋  כרטיסיית מנה מס' 2</t>
  </si>
  <si>
    <t>📋  כרטיסיית מנה מס' 3</t>
  </si>
  <si>
    <t>📋  כרטיסיית מנה מס' 4</t>
  </si>
  <si>
    <t>📋  כרטיסיית מנה מס' 5</t>
  </si>
  <si>
    <t>📋  כרטיסיית מנה מס' 6</t>
  </si>
  <si>
    <t>📋  כרטיסיית מנה מס' 7</t>
  </si>
  <si>
    <t>📋  כרטיסיית מנה מס' 8</t>
  </si>
  <si>
    <t>📋  כרטיסיית מנה מס' 9</t>
  </si>
  <si>
    <t>📋  כרטיסיית מנה מס' 10</t>
  </si>
  <si>
    <t>1️⃣  הגדירו מנה באחת מ-10 הכרטיסיות למטה (מנה 1 עד 10) – שם, רכיבים מתוך "מאגר חומרי גלם", וזמני הכנה.</t>
  </si>
  <si>
    <t>💡  צריכים יותר מ-10 מנות? פנו ל"תותח אקסל" – נרחיב את המאגר בדיוק לפי הצרכים שלכם!</t>
  </si>
  <si>
    <t>💡  בחרו מנות מהרשימה הנפתחת. כמויות מומלצות לבופה: 1.3 מנות עיקריות לאורח, 2.5 מנות ראשונות.</t>
  </si>
  <si>
    <t>🚀  תותח אקסל – פתרונות אקסל מותאמים אישית לעסקים</t>
  </si>
  <si>
    <t>צריכים התאמות לקובץ הזה? מודל תמחור מתקדם? דוחות אוטומטיים? אנחנו כאן בשבילכם.</t>
  </si>
  <si>
    <t>📩  צרו קשר:  https://excel.kova.co.il/contact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</si>
</sst>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22"/>
      <color rgb="FFFFFFFF"/>
      <name val="Arial"/>
      <family val="2"/>
      <charset val="177"/>
      <scheme val="minor"/>
    </font>
    <font>
      <sz val="11"/>
      <color rgb="FFAABBCC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4"/>
      <color rgb="FFFFFFFF"/>
      <name val="Arial"/>
      <family val="2"/>
      <charset val="177"/>
      <scheme val="minor"/>
    </font>
    <font>
      <sz val="11"/>
      <color rgb="FF888888"/>
      <name val="Arial"/>
      <family val="2"/>
      <charset val="177"/>
      <scheme val="minor"/>
    </font>
    <font>
      <i/>
      <sz val="11"/>
      <color rgb="FF888888"/>
      <name val="Arial"/>
      <family val="2"/>
      <charset val="177"/>
      <scheme val="minor"/>
    </font>
    <font>
      <b/>
      <i/>
      <sz val="11"/>
      <color rgb="FF888888"/>
      <name val="Arial"/>
      <family val="2"/>
      <charset val="177"/>
      <scheme val="minor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b/>
      <sz val="11"/>
      <color rgb="FFFFFFFF"/>
      <name val="Arial"/>
      <family val="2"/>
      <charset val="177"/>
      <scheme val="minor"/>
    </font>
    <font>
      <i/>
      <sz val="10"/>
      <color rgb="FF666666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b/>
      <sz val="12"/>
      <color rgb="FFFFFFFF"/>
      <name val="Arial"/>
      <family val="2"/>
      <charset val="177"/>
      <scheme val="minor"/>
    </font>
    <font>
      <b/>
      <sz val="13"/>
      <color theme="1"/>
      <name val="Arial"/>
      <family val="2"/>
      <charset val="177"/>
      <scheme val="minor"/>
    </font>
    <font>
      <b/>
      <sz val="11"/>
      <color rgb="FF2E7D32"/>
      <name val="Arial"/>
      <family val="2"/>
      <charset val="177"/>
      <scheme val="minor"/>
    </font>
    <font>
      <i/>
      <sz val="10"/>
      <color rgb="FF1565C0"/>
      <name val="Arial"/>
      <family val="2"/>
      <charset val="177"/>
      <scheme val="minor"/>
    </font>
    <font>
      <b/>
      <sz val="10"/>
      <color rgb="FFFFFFFF"/>
      <name val="Arial"/>
      <family val="2"/>
      <charset val="177"/>
      <scheme val="minor"/>
    </font>
    <font>
      <b/>
      <sz val="11"/>
      <color rgb="FF34618E"/>
      <name val="Arial"/>
      <family val="2"/>
      <charset val="177"/>
      <scheme val="minor"/>
    </font>
    <font>
      <b/>
      <sz val="13"/>
      <color rgb="FF1B5E20"/>
      <name val="Arial"/>
      <family val="2"/>
      <charset val="177"/>
      <scheme val="minor"/>
    </font>
    <font>
      <b/>
      <sz val="11"/>
      <color rgb="FFF57C00"/>
      <name val="Arial"/>
      <family val="2"/>
      <charset val="177"/>
      <scheme val="minor"/>
    </font>
    <font>
      <b/>
      <sz val="11"/>
      <color rgb="FF1B5E20"/>
      <name val="Arial"/>
      <family val="2"/>
      <charset val="177"/>
      <scheme val="minor"/>
    </font>
    <font>
      <b/>
      <sz val="11"/>
      <color rgb="FF1565C0"/>
      <name val="Arial"/>
      <family val="2"/>
      <charset val="177"/>
      <scheme val="minor"/>
    </font>
    <font>
      <b/>
      <sz val="24"/>
      <color rgb="FF1565C0"/>
      <name val="Arial"/>
      <family val="2"/>
      <charset val="177"/>
      <scheme val="minor"/>
    </font>
    <font>
      <b/>
      <sz val="24"/>
      <color rgb="FF2E7D32"/>
      <name val="Arial"/>
      <family val="2"/>
      <charset val="177"/>
      <scheme val="minor"/>
    </font>
    <font>
      <b/>
      <sz val="11"/>
      <color rgb="FFE65100"/>
      <name val="Arial"/>
      <family val="2"/>
      <charset val="177"/>
      <scheme val="minor"/>
    </font>
    <font>
      <b/>
      <sz val="24"/>
      <color rgb="FFE65100"/>
      <name val="Arial"/>
      <family val="2"/>
      <charset val="177"/>
      <scheme val="minor"/>
    </font>
    <font>
      <b/>
      <sz val="11"/>
      <color rgb="FF6A1B9A"/>
      <name val="Arial"/>
      <family val="2"/>
      <charset val="177"/>
      <scheme val="minor"/>
    </font>
    <font>
      <b/>
      <sz val="24"/>
      <color rgb="FF6A1B9A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22"/>
      <color rgb="FFFFFFFF"/>
      <name val="Arial"/>
      <scheme val="minor"/>
    </font>
    <font>
      <sz val="11"/>
      <color rgb="FFAABBCC"/>
      <name val="Arial"/>
      <scheme val="minor"/>
    </font>
    <font>
      <b/>
      <sz val="13"/>
      <color rgb="FFFFFFFF"/>
      <name val="Arial"/>
      <scheme val="minor"/>
    </font>
    <font>
      <sz val="11"/>
      <color rgb="FF333333"/>
      <name val="Arial"/>
      <scheme val="minor"/>
    </font>
    <font>
      <b/>
      <sz val="11"/>
      <color rgb="FF1565C0"/>
      <name val="Arial"/>
      <scheme val="minor"/>
    </font>
    <font>
      <b/>
      <sz val="14"/>
      <color rgb="FFFFFFFF"/>
      <name val="Arial"/>
      <scheme val="minor"/>
    </font>
    <font>
      <b/>
      <sz val="11"/>
      <color rgb="FFFFFFFF"/>
      <name val="Arial"/>
      <scheme val="minor"/>
    </font>
    <font>
      <sz val="11"/>
      <color rgb="FF000000"/>
      <name val="Arial"/>
      <scheme val="minor"/>
    </font>
    <font>
      <b/>
      <sz val="11"/>
      <color rgb="FF000000"/>
      <name val="Arial"/>
      <scheme val="minor"/>
    </font>
    <font>
      <b/>
      <sz val="12"/>
      <color rgb="FFFFFFFF"/>
      <name val="Arial"/>
      <scheme val="minor"/>
    </font>
    <font>
      <sz val="11"/>
      <color rgb="FF888888"/>
      <name val="Arial"/>
      <scheme val="minor"/>
    </font>
    <font>
      <b/>
      <sz val="13"/>
      <color rgb="FF000000"/>
      <name val="Arial"/>
      <scheme val="minor"/>
    </font>
    <font>
      <b/>
      <sz val="11"/>
      <color rgb="FF2E7D32"/>
      <name val="Arial"/>
      <scheme val="minor"/>
    </font>
    <font>
      <sz val="11"/>
      <color theme="1"/>
      <name val="Arial"/>
      <scheme val="minor"/>
    </font>
    <font>
      <b/>
      <sz val="13"/>
      <color rgb="FF1B2A4A"/>
      <name val="Arial"/>
      <family val="2"/>
      <charset val="177"/>
      <scheme val="minor"/>
    </font>
    <font>
      <sz val="11"/>
      <color rgb="FF444444"/>
      <name val="Arial"/>
      <family val="2"/>
      <charset val="177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D4A7A"/>
        <bgColor indexed="64"/>
      </patternFill>
    </fill>
    <fill>
      <patternFill patternType="solid">
        <fgColor rgb="FFE8EEF6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34618E"/>
        <bgColor indexed="64"/>
      </patternFill>
    </fill>
    <fill>
      <patternFill patternType="solid">
        <fgColor rgb="FFDCEDC8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BBDEFB"/>
        <bgColor indexed="64"/>
      </patternFill>
    </fill>
    <fill>
      <patternFill patternType="solid">
        <fgColor rgb="FF90CAF9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37474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3E0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E8F0FE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rgb="FF2D4A7A"/>
      </bottom>
      <diagonal/>
    </border>
    <border>
      <left/>
      <right/>
      <top/>
      <bottom style="medium">
        <color rgb="FF2D4A7A"/>
      </bottom>
      <diagonal/>
    </border>
    <border>
      <left/>
      <right/>
      <top/>
      <bottom style="medium">
        <color rgb="FF1B2A4A"/>
      </bottom>
      <diagonal/>
    </border>
    <border>
      <left/>
      <right/>
      <top style="medium">
        <color rgb="FF1B2A4A"/>
      </top>
      <bottom/>
      <diagonal/>
    </border>
    <border>
      <left style="thick">
        <color rgb="FF1B5E20"/>
      </left>
      <right/>
      <top style="thick">
        <color rgb="FF1B5E20"/>
      </top>
      <bottom/>
      <diagonal/>
    </border>
    <border>
      <left style="thick">
        <color rgb="FF1B5E20"/>
      </left>
      <right/>
      <top/>
      <bottom/>
      <diagonal/>
    </border>
    <border>
      <left style="thick">
        <color rgb="FF1B5E20"/>
      </left>
      <right/>
      <top/>
      <bottom style="thick">
        <color rgb="FF1B5E20"/>
      </bottom>
      <diagonal/>
    </border>
    <border>
      <left/>
      <right style="thick">
        <color rgb="FF1B5E20"/>
      </right>
      <top style="thick">
        <color rgb="FF1B5E20"/>
      </top>
      <bottom/>
      <diagonal/>
    </border>
    <border>
      <left/>
      <right style="thick">
        <color rgb="FF1B5E20"/>
      </right>
      <top/>
      <bottom/>
      <diagonal/>
    </border>
    <border>
      <left/>
      <right style="thick">
        <color rgb="FF1B5E20"/>
      </right>
      <top/>
      <bottom style="thick">
        <color rgb="FF1B5E20"/>
      </bottom>
      <diagonal/>
    </border>
    <border>
      <left/>
      <right/>
      <top style="medium">
        <color rgb="FF1565C0"/>
      </top>
      <bottom/>
      <diagonal/>
    </border>
    <border>
      <left/>
      <right/>
      <top/>
      <bottom style="medium">
        <color rgb="FF1565C0"/>
      </bottom>
      <diagonal/>
    </border>
    <border>
      <left style="medium">
        <color rgb="FF1565C0"/>
      </left>
      <right/>
      <top style="medium">
        <color rgb="FF1565C0"/>
      </top>
      <bottom/>
      <diagonal/>
    </border>
    <border>
      <left style="medium">
        <color rgb="FF1565C0"/>
      </left>
      <right/>
      <top/>
      <bottom style="medium">
        <color rgb="FF1565C0"/>
      </bottom>
      <diagonal/>
    </border>
    <border>
      <left/>
      <right/>
      <top style="medium">
        <color rgb="FF2E7D32"/>
      </top>
      <bottom/>
      <diagonal/>
    </border>
    <border>
      <left/>
      <right/>
      <top/>
      <bottom style="medium">
        <color rgb="FF2E7D32"/>
      </bottom>
      <diagonal/>
    </border>
    <border>
      <left style="medium">
        <color rgb="FF2E7D32"/>
      </left>
      <right/>
      <top style="medium">
        <color rgb="FF2E7D32"/>
      </top>
      <bottom/>
      <diagonal/>
    </border>
    <border>
      <left style="medium">
        <color rgb="FF2E7D32"/>
      </left>
      <right/>
      <top/>
      <bottom style="medium">
        <color rgb="FF2E7D32"/>
      </bottom>
      <diagonal/>
    </border>
    <border>
      <left/>
      <right/>
      <top style="medium">
        <color rgb="FFE65100"/>
      </top>
      <bottom/>
      <diagonal/>
    </border>
    <border>
      <left/>
      <right/>
      <top/>
      <bottom style="medium">
        <color rgb="FFE65100"/>
      </bottom>
      <diagonal/>
    </border>
    <border>
      <left style="medium">
        <color rgb="FFE65100"/>
      </left>
      <right/>
      <top style="medium">
        <color rgb="FFE65100"/>
      </top>
      <bottom/>
      <diagonal/>
    </border>
    <border>
      <left style="medium">
        <color rgb="FFE65100"/>
      </left>
      <right/>
      <top/>
      <bottom style="medium">
        <color rgb="FFE65100"/>
      </bottom>
      <diagonal/>
    </border>
    <border>
      <left style="medium">
        <color rgb="FF6A1B9A"/>
      </left>
      <right/>
      <top style="medium">
        <color rgb="FF6A1B9A"/>
      </top>
      <bottom/>
      <diagonal/>
    </border>
    <border>
      <left style="medium">
        <color rgb="FF6A1B9A"/>
      </left>
      <right/>
      <top/>
      <bottom style="medium">
        <color rgb="FF6A1B9A"/>
      </bottom>
      <diagonal/>
    </border>
    <border>
      <left/>
      <right style="medium">
        <color rgb="FF6A1B9A"/>
      </right>
      <top style="medium">
        <color rgb="FF6A1B9A"/>
      </top>
      <bottom/>
      <diagonal/>
    </border>
    <border>
      <left/>
      <right style="medium">
        <color rgb="FF6A1B9A"/>
      </right>
      <top/>
      <bottom style="medium">
        <color rgb="FF6A1B9A"/>
      </bottom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/>
      <right/>
      <top style="thin">
        <color rgb="FFCCCCCC"/>
      </top>
      <bottom/>
      <diagonal/>
    </border>
  </borders>
  <cellStyleXfs count="4">
    <xf numFmtId="0" fontId="0" fillId="0" borderId="0"/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12" fillId="4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right"/>
    </xf>
    <xf numFmtId="0" fontId="33" fillId="3" borderId="0" xfId="2" applyFill="1"/>
    <xf numFmtId="0" fontId="33" fillId="0" borderId="0" xfId="2"/>
    <xf numFmtId="0" fontId="34" fillId="3" borderId="0" xfId="2" applyFont="1" applyFill="1" applyAlignment="1">
      <alignment horizontal="right"/>
    </xf>
    <xf numFmtId="0" fontId="35" fillId="3" borderId="0" xfId="3" applyFill="1"/>
    <xf numFmtId="0" fontId="36" fillId="3" borderId="0" xfId="2" applyFont="1" applyFill="1" applyAlignment="1">
      <alignment horizontal="right"/>
    </xf>
    <xf numFmtId="0" fontId="33" fillId="21" borderId="27" xfId="2" applyFill="1" applyBorder="1"/>
    <xf numFmtId="0" fontId="37" fillId="3" borderId="0" xfId="2" applyFont="1" applyFill="1" applyAlignment="1">
      <alignment horizontal="right"/>
    </xf>
    <xf numFmtId="0" fontId="38" fillId="3" borderId="0" xfId="2" applyFont="1" applyFill="1" applyAlignment="1">
      <alignment horizontal="right"/>
    </xf>
    <xf numFmtId="0" fontId="39" fillId="21" borderId="0" xfId="2" applyFont="1" applyFill="1" applyAlignment="1">
      <alignment horizontal="right" readingOrder="2"/>
    </xf>
    <xf numFmtId="0" fontId="33" fillId="21" borderId="0" xfId="2" applyFill="1"/>
    <xf numFmtId="0" fontId="40" fillId="22" borderId="28" xfId="2" applyFont="1" applyFill="1" applyBorder="1" applyAlignment="1">
      <alignment horizontal="right" readingOrder="2"/>
    </xf>
    <xf numFmtId="0" fontId="40" fillId="22" borderId="29" xfId="2" applyFont="1" applyFill="1" applyBorder="1" applyAlignment="1">
      <alignment horizontal="right" readingOrder="2"/>
    </xf>
    <xf numFmtId="0" fontId="33" fillId="0" borderId="0" xfId="2" applyAlignment="1">
      <alignment readingOrder="2"/>
    </xf>
    <xf numFmtId="0" fontId="41" fillId="22" borderId="30" xfId="2" applyFont="1" applyFill="1" applyBorder="1" applyAlignment="1">
      <alignment horizontal="right" readingOrder="2"/>
    </xf>
    <xf numFmtId="0" fontId="41" fillId="22" borderId="31" xfId="2" applyFont="1" applyFill="1" applyBorder="1" applyAlignment="1">
      <alignment horizontal="right" readingOrder="2"/>
    </xf>
    <xf numFmtId="0" fontId="39" fillId="21" borderId="0" xfId="2" applyFont="1" applyFill="1" applyAlignment="1">
      <alignment horizontal="center"/>
    </xf>
    <xf numFmtId="0" fontId="42" fillId="21" borderId="32" xfId="2" applyFont="1" applyFill="1" applyBorder="1"/>
    <xf numFmtId="0" fontId="43" fillId="23" borderId="0" xfId="2" applyFont="1" applyFill="1" applyAlignment="1">
      <alignment horizontal="center"/>
    </xf>
    <xf numFmtId="0" fontId="44" fillId="23" borderId="0" xfId="2" applyFont="1" applyFill="1" applyAlignment="1">
      <alignment horizontal="right" readingOrder="2"/>
    </xf>
    <xf numFmtId="0" fontId="41" fillId="23" borderId="0" xfId="2" applyFont="1" applyFill="1" applyAlignment="1">
      <alignment horizontal="right" readingOrder="2"/>
    </xf>
    <xf numFmtId="0" fontId="39" fillId="21" borderId="0" xfId="2" applyFont="1" applyFill="1" applyAlignment="1">
      <alignment horizontal="right"/>
    </xf>
    <xf numFmtId="0" fontId="45" fillId="3" borderId="0" xfId="2" applyFont="1" applyFill="1" applyAlignment="1">
      <alignment horizontal="right"/>
    </xf>
    <xf numFmtId="0" fontId="47" fillId="3" borderId="0" xfId="2" applyFont="1" applyFill="1" applyAlignment="1">
      <alignment horizontal="right"/>
    </xf>
    <xf numFmtId="0" fontId="33" fillId="3" borderId="0" xfId="2" applyFill="1" applyAlignment="1">
      <alignment horizontal="right"/>
    </xf>
    <xf numFmtId="0" fontId="48" fillId="3" borderId="0" xfId="2" applyFont="1" applyFill="1" applyAlignment="1">
      <alignment horizontal="right"/>
    </xf>
    <xf numFmtId="0" fontId="49" fillId="3" borderId="0" xfId="2" applyFont="1" applyFill="1" applyAlignment="1">
      <alignment horizontal="right"/>
    </xf>
    <xf numFmtId="9" fontId="51" fillId="24" borderId="33" xfId="2" applyNumberFormat="1" applyFont="1" applyFill="1" applyBorder="1" applyAlignment="1">
      <alignment horizontal="center"/>
    </xf>
    <xf numFmtId="0" fontId="51" fillId="24" borderId="33" xfId="2" applyFont="1" applyFill="1" applyBorder="1" applyAlignment="1">
      <alignment horizontal="center"/>
    </xf>
    <xf numFmtId="0" fontId="52" fillId="24" borderId="0" xfId="2" applyFont="1" applyFill="1" applyAlignment="1">
      <alignment horizontal="center"/>
    </xf>
    <xf numFmtId="0" fontId="53" fillId="24" borderId="34" xfId="2" applyFont="1" applyFill="1" applyBorder="1" applyAlignment="1">
      <alignment horizontal="center" readingOrder="2"/>
    </xf>
    <xf numFmtId="0" fontId="33" fillId="3" borderId="0" xfId="2" applyFill="1" applyAlignment="1">
      <alignment readingOrder="2"/>
    </xf>
    <xf numFmtId="0" fontId="54" fillId="3" borderId="0" xfId="2" applyFont="1" applyFill="1" applyAlignment="1">
      <alignment horizontal="right" readingOrder="2"/>
    </xf>
    <xf numFmtId="0" fontId="55" fillId="3" borderId="0" xfId="2" applyFont="1" applyFill="1" applyAlignment="1">
      <alignment horizontal="center"/>
    </xf>
    <xf numFmtId="0" fontId="56" fillId="3" borderId="0" xfId="2" applyFont="1" applyFill="1" applyAlignment="1">
      <alignment horizontal="right"/>
    </xf>
    <xf numFmtId="0" fontId="56" fillId="3" borderId="0" xfId="2" applyFont="1" applyFill="1" applyAlignment="1">
      <alignment horizontal="right" readingOrder="2"/>
    </xf>
    <xf numFmtId="0" fontId="57" fillId="21" borderId="35" xfId="2" applyFont="1" applyFill="1" applyBorder="1" applyAlignment="1">
      <alignment horizontal="center"/>
    </xf>
    <xf numFmtId="0" fontId="57" fillId="25" borderId="36" xfId="2" applyFont="1" applyFill="1" applyBorder="1" applyAlignment="1">
      <alignment horizontal="center"/>
    </xf>
    <xf numFmtId="0" fontId="57" fillId="26" borderId="35" xfId="2" applyFont="1" applyFill="1" applyBorder="1" applyAlignment="1">
      <alignment horizontal="center"/>
    </xf>
    <xf numFmtId="0" fontId="52" fillId="27" borderId="35" xfId="2" applyFont="1" applyFill="1" applyBorder="1" applyAlignment="1">
      <alignment horizontal="center" readingOrder="2"/>
    </xf>
    <xf numFmtId="0" fontId="58" fillId="27" borderId="37" xfId="2" applyFont="1" applyFill="1" applyBorder="1" applyAlignment="1">
      <alignment horizontal="center"/>
    </xf>
    <xf numFmtId="0" fontId="59" fillId="27" borderId="35" xfId="2" applyFont="1" applyFill="1" applyBorder="1" applyAlignment="1">
      <alignment horizontal="center" readingOrder="2"/>
    </xf>
    <xf numFmtId="0" fontId="52" fillId="3" borderId="38" xfId="2" applyFont="1" applyFill="1" applyBorder="1" applyAlignment="1">
      <alignment horizontal="center" readingOrder="2"/>
    </xf>
    <xf numFmtId="0" fontId="58" fillId="3" borderId="39" xfId="2" applyFont="1" applyFill="1" applyBorder="1" applyAlignment="1">
      <alignment horizontal="center"/>
    </xf>
    <xf numFmtId="0" fontId="59" fillId="3" borderId="38" xfId="2" applyFont="1" applyFill="1" applyBorder="1" applyAlignment="1">
      <alignment horizontal="center"/>
    </xf>
    <xf numFmtId="0" fontId="52" fillId="27" borderId="38" xfId="2" applyFont="1" applyFill="1" applyBorder="1" applyAlignment="1">
      <alignment horizontal="center" readingOrder="2"/>
    </xf>
    <xf numFmtId="0" fontId="58" fillId="27" borderId="39" xfId="2" applyFont="1" applyFill="1" applyBorder="1" applyAlignment="1">
      <alignment horizontal="center"/>
    </xf>
    <xf numFmtId="0" fontId="59" fillId="27" borderId="38" xfId="2" applyFont="1" applyFill="1" applyBorder="1" applyAlignment="1">
      <alignment horizontal="center"/>
    </xf>
    <xf numFmtId="0" fontId="52" fillId="3" borderId="40" xfId="2" applyFont="1" applyFill="1" applyBorder="1" applyAlignment="1">
      <alignment horizontal="center" readingOrder="2"/>
    </xf>
    <xf numFmtId="0" fontId="58" fillId="3" borderId="41" xfId="2" applyFont="1" applyFill="1" applyBorder="1" applyAlignment="1">
      <alignment horizontal="center"/>
    </xf>
    <xf numFmtId="0" fontId="59" fillId="3" borderId="40" xfId="2" applyFont="1" applyFill="1" applyBorder="1" applyAlignment="1">
      <alignment horizontal="center" readingOrder="2"/>
    </xf>
    <xf numFmtId="0" fontId="55" fillId="28" borderId="0" xfId="2" applyFont="1" applyFill="1" applyAlignment="1">
      <alignment horizontal="center"/>
    </xf>
    <xf numFmtId="0" fontId="44" fillId="28" borderId="0" xfId="2" applyFont="1" applyFill="1" applyAlignment="1">
      <alignment horizontal="right" readingOrder="2"/>
    </xf>
    <xf numFmtId="0" fontId="44" fillId="28" borderId="0" xfId="2" applyFont="1" applyFill="1" applyAlignment="1">
      <alignment horizontal="right"/>
    </xf>
    <xf numFmtId="0" fontId="41" fillId="28" borderId="0" xfId="2" applyFont="1" applyFill="1" applyAlignment="1">
      <alignment horizontal="right"/>
    </xf>
    <xf numFmtId="0" fontId="60" fillId="3" borderId="0" xfId="2" applyFont="1" applyFill="1" applyAlignment="1">
      <alignment horizontal="center" readingOrder="2"/>
    </xf>
    <xf numFmtId="0" fontId="61" fillId="26" borderId="0" xfId="2" applyFont="1" applyFill="1" applyAlignment="1">
      <alignment horizontal="center" readingOrder="2"/>
    </xf>
    <xf numFmtId="0" fontId="33" fillId="26" borderId="0" xfId="2" applyFill="1"/>
    <xf numFmtId="0" fontId="49" fillId="3" borderId="0" xfId="2" applyFont="1" applyFill="1" applyAlignment="1">
      <alignment horizontal="right" readingOrder="2"/>
    </xf>
    <xf numFmtId="0" fontId="2" fillId="2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 readingOrder="2"/>
    </xf>
    <xf numFmtId="0" fontId="0" fillId="0" borderId="0" xfId="0" applyAlignment="1">
      <alignment readingOrder="2"/>
    </xf>
    <xf numFmtId="0" fontId="6" fillId="4" borderId="0" xfId="0" applyFont="1" applyFill="1" applyAlignment="1">
      <alignment horizontal="right" readingOrder="2"/>
    </xf>
    <xf numFmtId="0" fontId="1" fillId="0" borderId="0" xfId="0" applyFont="1" applyAlignment="1">
      <alignment readingOrder="2"/>
    </xf>
    <xf numFmtId="0" fontId="0" fillId="6" borderId="0" xfId="0" applyFill="1" applyAlignment="1">
      <alignment readingOrder="2"/>
    </xf>
    <xf numFmtId="0" fontId="7" fillId="0" borderId="0" xfId="0" applyFont="1" applyAlignment="1">
      <alignment readingOrder="2"/>
    </xf>
    <xf numFmtId="0" fontId="1" fillId="5" borderId="1" xfId="0" applyFont="1" applyFill="1" applyBorder="1" applyAlignment="1">
      <alignment horizontal="center" readingOrder="2"/>
    </xf>
    <xf numFmtId="0" fontId="0" fillId="6" borderId="0" xfId="0" applyFill="1" applyAlignment="1">
      <alignment horizontal="center" readingOrder="2"/>
    </xf>
    <xf numFmtId="0" fontId="0" fillId="7" borderId="0" xfId="0" applyFill="1" applyAlignment="1">
      <alignment horizontal="center" readingOrder="2"/>
    </xf>
    <xf numFmtId="0" fontId="1" fillId="0" borderId="4" xfId="0" applyFont="1" applyBorder="1" applyAlignment="1">
      <alignment readingOrder="2"/>
    </xf>
    <xf numFmtId="0" fontId="17" fillId="11" borderId="4" xfId="0" applyFont="1" applyFill="1" applyBorder="1" applyAlignment="1">
      <alignment horizontal="center" readingOrder="2"/>
    </xf>
    <xf numFmtId="0" fontId="18" fillId="0" borderId="0" xfId="0" applyFont="1" applyAlignment="1">
      <alignment readingOrder="2"/>
    </xf>
    <xf numFmtId="0" fontId="16" fillId="9" borderId="0" xfId="0" applyFont="1" applyFill="1" applyAlignment="1">
      <alignment horizontal="right" readingOrder="2"/>
    </xf>
    <xf numFmtId="0" fontId="12" fillId="9" borderId="0" xfId="0" applyFont="1" applyFill="1" applyAlignment="1">
      <alignment horizontal="center" readingOrder="2"/>
    </xf>
    <xf numFmtId="0" fontId="0" fillId="7" borderId="0" xfId="0" applyFill="1" applyAlignment="1">
      <alignment readingOrder="2"/>
    </xf>
    <xf numFmtId="0" fontId="0" fillId="8" borderId="0" xfId="0" applyFill="1" applyAlignment="1">
      <alignment readingOrder="2"/>
    </xf>
    <xf numFmtId="0" fontId="0" fillId="8" borderId="0" xfId="0" applyFill="1" applyAlignment="1">
      <alignment horizontal="center" readingOrder="2"/>
    </xf>
    <xf numFmtId="0" fontId="15" fillId="0" borderId="4" xfId="0" applyFont="1" applyBorder="1" applyAlignment="1">
      <alignment readingOrder="2"/>
    </xf>
    <xf numFmtId="0" fontId="0" fillId="0" borderId="4" xfId="0" applyBorder="1" applyAlignment="1">
      <alignment readingOrder="2"/>
    </xf>
    <xf numFmtId="0" fontId="1" fillId="11" borderId="4" xfId="0" applyFont="1" applyFill="1" applyBorder="1" applyAlignment="1">
      <alignment horizontal="center" readingOrder="2"/>
    </xf>
    <xf numFmtId="0" fontId="20" fillId="9" borderId="0" xfId="0" applyFont="1" applyFill="1" applyAlignment="1">
      <alignment horizontal="center" wrapText="1" readingOrder="2"/>
    </xf>
    <xf numFmtId="0" fontId="21" fillId="0" borderId="0" xfId="0" applyFont="1" applyAlignment="1">
      <alignment readingOrder="2"/>
    </xf>
    <xf numFmtId="0" fontId="1" fillId="13" borderId="0" xfId="0" applyFont="1" applyFill="1" applyAlignment="1">
      <alignment readingOrder="2"/>
    </xf>
    <xf numFmtId="0" fontId="15" fillId="13" borderId="4" xfId="0" applyFont="1" applyFill="1" applyBorder="1" applyAlignment="1">
      <alignment readingOrder="2"/>
    </xf>
    <xf numFmtId="0" fontId="1" fillId="14" borderId="4" xfId="0" applyFont="1" applyFill="1" applyBorder="1" applyAlignment="1">
      <alignment horizontal="center" readingOrder="2"/>
    </xf>
    <xf numFmtId="0" fontId="17" fillId="0" borderId="4" xfId="0" applyFont="1" applyBorder="1" applyAlignment="1">
      <alignment readingOrder="2"/>
    </xf>
    <xf numFmtId="0" fontId="17" fillId="15" borderId="4" xfId="0" applyFont="1" applyFill="1" applyBorder="1" applyAlignment="1">
      <alignment horizontal="center" readingOrder="2"/>
    </xf>
    <xf numFmtId="0" fontId="5" fillId="16" borderId="8" xfId="0" applyFont="1" applyFill="1" applyBorder="1" applyAlignment="1">
      <alignment horizontal="center" readingOrder="2"/>
    </xf>
    <xf numFmtId="0" fontId="5" fillId="6" borderId="9" xfId="0" applyFont="1" applyFill="1" applyBorder="1" applyAlignment="1">
      <alignment horizontal="center" readingOrder="2"/>
    </xf>
    <xf numFmtId="0" fontId="23" fillId="0" borderId="0" xfId="0" applyFont="1" applyAlignment="1">
      <alignment readingOrder="2"/>
    </xf>
    <xf numFmtId="0" fontId="5" fillId="16" borderId="9" xfId="0" applyFont="1" applyFill="1" applyBorder="1" applyAlignment="1">
      <alignment horizontal="center" readingOrder="2"/>
    </xf>
    <xf numFmtId="0" fontId="5" fillId="16" borderId="10" xfId="0" applyFont="1" applyFill="1" applyBorder="1" applyAlignment="1">
      <alignment horizontal="center" readingOrder="2"/>
    </xf>
    <xf numFmtId="0" fontId="24" fillId="0" borderId="0" xfId="0" applyFont="1" applyAlignment="1">
      <alignment readingOrder="2"/>
    </xf>
    <xf numFmtId="0" fontId="14" fillId="0" borderId="0" xfId="0" applyFont="1" applyAlignment="1">
      <alignment readingOrder="2"/>
    </xf>
    <xf numFmtId="0" fontId="19" fillId="12" borderId="0" xfId="0" applyFont="1" applyFill="1" applyAlignment="1">
      <alignment horizontal="right" readingOrder="2"/>
    </xf>
    <xf numFmtId="0" fontId="1" fillId="13" borderId="0" xfId="0" applyFont="1" applyFill="1" applyAlignment="1">
      <alignment horizontal="right" readingOrder="2"/>
    </xf>
    <xf numFmtId="0" fontId="22" fillId="0" borderId="5" xfId="0" applyFont="1" applyBorder="1" applyAlignment="1">
      <alignment horizontal="right" readingOrder="2"/>
    </xf>
    <xf numFmtId="0" fontId="22" fillId="0" borderId="6" xfId="0" applyFont="1" applyBorder="1" applyAlignment="1">
      <alignment horizontal="right" readingOrder="2"/>
    </xf>
    <xf numFmtId="0" fontId="22" fillId="0" borderId="7" xfId="0" applyFont="1" applyBorder="1" applyAlignment="1">
      <alignment horizontal="right" readingOrder="2"/>
    </xf>
    <xf numFmtId="0" fontId="16" fillId="17" borderId="0" xfId="0" applyFont="1" applyFill="1" applyAlignment="1">
      <alignment horizontal="right" readingOrder="2"/>
    </xf>
    <xf numFmtId="0" fontId="0" fillId="3" borderId="0" xfId="0" applyFill="1" applyAlignment="1">
      <alignment readingOrder="2"/>
    </xf>
    <xf numFmtId="0" fontId="1" fillId="5" borderId="2" xfId="0" applyFont="1" applyFill="1" applyBorder="1" applyAlignment="1">
      <alignment horizontal="center" readingOrder="2"/>
    </xf>
    <xf numFmtId="0" fontId="8" fillId="0" borderId="0" xfId="0" applyFont="1" applyAlignment="1">
      <alignment readingOrder="2"/>
    </xf>
    <xf numFmtId="0" fontId="9" fillId="5" borderId="2" xfId="0" applyFont="1" applyFill="1" applyBorder="1" applyAlignment="1">
      <alignment horizontal="center" readingOrder="2"/>
    </xf>
    <xf numFmtId="0" fontId="12" fillId="4" borderId="0" xfId="0" applyFont="1" applyFill="1" applyAlignment="1">
      <alignment horizontal="center" wrapText="1" readingOrder="2"/>
    </xf>
    <xf numFmtId="0" fontId="0" fillId="18" borderId="0" xfId="0" applyFill="1" applyAlignment="1">
      <alignment horizontal="center" readingOrder="2"/>
    </xf>
    <xf numFmtId="0" fontId="15" fillId="16" borderId="4" xfId="0" applyFont="1" applyFill="1" applyBorder="1" applyAlignment="1">
      <alignment readingOrder="2"/>
    </xf>
    <xf numFmtId="0" fontId="1" fillId="16" borderId="4" xfId="0" applyFont="1" applyFill="1" applyBorder="1" applyAlignment="1">
      <alignment readingOrder="2"/>
    </xf>
    <xf numFmtId="0" fontId="1" fillId="16" borderId="4" xfId="0" applyFont="1" applyFill="1" applyBorder="1" applyAlignment="1">
      <alignment horizontal="center" readingOrder="2"/>
    </xf>
    <xf numFmtId="0" fontId="13" fillId="0" borderId="0" xfId="0" applyFont="1" applyAlignment="1">
      <alignment readingOrder="2"/>
    </xf>
    <xf numFmtId="0" fontId="25" fillId="12" borderId="13" xfId="0" applyFont="1" applyFill="1" applyBorder="1" applyAlignment="1">
      <alignment horizontal="center" vertical="center" readingOrder="2"/>
    </xf>
    <xf numFmtId="0" fontId="25" fillId="12" borderId="11" xfId="0" applyFont="1" applyFill="1" applyBorder="1" applyAlignment="1">
      <alignment horizontal="center" vertical="center" readingOrder="2"/>
    </xf>
    <xf numFmtId="0" fontId="18" fillId="16" borderId="17" xfId="0" applyFont="1" applyFill="1" applyBorder="1" applyAlignment="1">
      <alignment horizontal="center" vertical="center" readingOrder="2"/>
    </xf>
    <xf numFmtId="0" fontId="18" fillId="16" borderId="15" xfId="0" applyFont="1" applyFill="1" applyBorder="1" applyAlignment="1">
      <alignment horizontal="center" vertical="center" readingOrder="2"/>
    </xf>
    <xf numFmtId="0" fontId="28" fillId="19" borderId="21" xfId="0" applyFont="1" applyFill="1" applyBorder="1" applyAlignment="1">
      <alignment horizontal="center" vertical="center" readingOrder="2"/>
    </xf>
    <xf numFmtId="0" fontId="28" fillId="19" borderId="19" xfId="0" applyFont="1" applyFill="1" applyBorder="1" applyAlignment="1">
      <alignment horizontal="center" vertical="center" readingOrder="2"/>
    </xf>
    <xf numFmtId="0" fontId="30" fillId="20" borderId="23" xfId="0" applyFont="1" applyFill="1" applyBorder="1" applyAlignment="1">
      <alignment horizontal="center" vertical="center" readingOrder="2"/>
    </xf>
    <xf numFmtId="0" fontId="30" fillId="20" borderId="25" xfId="0" applyFont="1" applyFill="1" applyBorder="1" applyAlignment="1">
      <alignment horizontal="center" vertical="center" readingOrder="2"/>
    </xf>
    <xf numFmtId="0" fontId="26" fillId="12" borderId="14" xfId="0" applyFont="1" applyFill="1" applyBorder="1" applyAlignment="1">
      <alignment horizontal="center" vertical="center" readingOrder="2"/>
    </xf>
    <xf numFmtId="0" fontId="26" fillId="12" borderId="12" xfId="0" applyFont="1" applyFill="1" applyBorder="1" applyAlignment="1">
      <alignment horizontal="center" vertical="center" readingOrder="2"/>
    </xf>
    <xf numFmtId="0" fontId="27" fillId="16" borderId="18" xfId="0" applyFont="1" applyFill="1" applyBorder="1" applyAlignment="1">
      <alignment horizontal="center" vertical="center" readingOrder="2"/>
    </xf>
    <xf numFmtId="0" fontId="27" fillId="16" borderId="16" xfId="0" applyFont="1" applyFill="1" applyBorder="1" applyAlignment="1">
      <alignment horizontal="center" vertical="center" readingOrder="2"/>
    </xf>
    <xf numFmtId="0" fontId="29" fillId="19" borderId="22" xfId="0" applyFont="1" applyFill="1" applyBorder="1" applyAlignment="1">
      <alignment horizontal="center" vertical="center" readingOrder="2"/>
    </xf>
    <xf numFmtId="0" fontId="29" fillId="19" borderId="20" xfId="0" applyFont="1" applyFill="1" applyBorder="1" applyAlignment="1">
      <alignment horizontal="center" vertical="center" readingOrder="2"/>
    </xf>
    <xf numFmtId="0" fontId="31" fillId="20" borderId="24" xfId="0" applyFont="1" applyFill="1" applyBorder="1" applyAlignment="1">
      <alignment horizontal="center" vertical="center" readingOrder="2"/>
    </xf>
    <xf numFmtId="0" fontId="31" fillId="20" borderId="26" xfId="0" applyFont="1" applyFill="1" applyBorder="1" applyAlignment="1">
      <alignment horizontal="center" vertical="center" readingOrder="2"/>
    </xf>
    <xf numFmtId="0" fontId="14" fillId="7" borderId="0" xfId="0" applyFont="1" applyFill="1" applyAlignment="1">
      <alignment horizontal="center" readingOrder="2"/>
    </xf>
    <xf numFmtId="0" fontId="6" fillId="17" borderId="0" xfId="0" applyFont="1" applyFill="1" applyAlignment="1">
      <alignment horizontal="right" readingOrder="2"/>
    </xf>
    <xf numFmtId="0" fontId="5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70" fillId="3" borderId="0" xfId="0" applyFont="1" applyFill="1"/>
    <xf numFmtId="0" fontId="69" fillId="7" borderId="0" xfId="0" applyFont="1" applyFill="1" applyAlignment="1">
      <alignment horizontal="center"/>
    </xf>
    <xf numFmtId="0" fontId="69" fillId="7" borderId="2" xfId="0" applyFont="1" applyFill="1" applyBorder="1" applyAlignment="1">
      <alignment horizontal="center"/>
    </xf>
    <xf numFmtId="0" fontId="69" fillId="6" borderId="0" xfId="0" applyFont="1" applyFill="1"/>
    <xf numFmtId="0" fontId="72" fillId="3" borderId="0" xfId="0" applyFont="1" applyFill="1"/>
    <xf numFmtId="0" fontId="70" fillId="5" borderId="1" xfId="0" applyFont="1" applyFill="1" applyBorder="1" applyAlignment="1">
      <alignment horizontal="center"/>
    </xf>
    <xf numFmtId="0" fontId="69" fillId="6" borderId="0" xfId="0" applyFont="1" applyFill="1" applyAlignment="1">
      <alignment horizontal="center"/>
    </xf>
    <xf numFmtId="0" fontId="69" fillId="6" borderId="0" xfId="0" applyFont="1" applyFill="1" applyAlignment="1">
      <alignment readingOrder="2"/>
    </xf>
    <xf numFmtId="0" fontId="69" fillId="6" borderId="2" xfId="0" applyFont="1" applyFill="1" applyBorder="1" applyAlignment="1">
      <alignment readingOrder="2"/>
    </xf>
    <xf numFmtId="0" fontId="69" fillId="6" borderId="0" xfId="0" applyFont="1" applyFill="1" applyAlignment="1">
      <alignment horizontal="center" readingOrder="2"/>
    </xf>
    <xf numFmtId="0" fontId="69" fillId="6" borderId="2" xfId="0" applyFont="1" applyFill="1" applyBorder="1" applyAlignment="1">
      <alignment horizontal="center" readingOrder="2"/>
    </xf>
    <xf numFmtId="0" fontId="69" fillId="7" borderId="0" xfId="0" applyFont="1" applyFill="1" applyAlignment="1">
      <alignment horizontal="center" readingOrder="2"/>
    </xf>
    <xf numFmtId="0" fontId="69" fillId="7" borderId="2" xfId="0" applyFont="1" applyFill="1" applyBorder="1" applyAlignment="1">
      <alignment horizontal="center" readingOrder="2"/>
    </xf>
    <xf numFmtId="0" fontId="70" fillId="3" borderId="0" xfId="0" applyFont="1" applyFill="1" applyAlignment="1">
      <alignment readingOrder="2"/>
    </xf>
    <xf numFmtId="4" fontId="70" fillId="10" borderId="0" xfId="0" applyNumberFormat="1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readingOrder="2"/>
    </xf>
    <xf numFmtId="0" fontId="70" fillId="3" borderId="1" xfId="0" applyFont="1" applyFill="1" applyBorder="1" applyAlignment="1">
      <alignment readingOrder="2"/>
    </xf>
    <xf numFmtId="0" fontId="69" fillId="6" borderId="1" xfId="0" applyFont="1" applyFill="1" applyBorder="1" applyAlignment="1">
      <alignment horizontal="center" readingOrder="2"/>
    </xf>
    <xf numFmtId="0" fontId="69" fillId="7" borderId="1" xfId="0" applyFont="1" applyFill="1" applyBorder="1" applyAlignment="1">
      <alignment horizontal="center" readingOrder="2"/>
    </xf>
    <xf numFmtId="0" fontId="70" fillId="3" borderId="0" xfId="0" applyFont="1" applyFill="1" applyBorder="1" applyAlignment="1">
      <alignment readingOrder="2"/>
    </xf>
    <xf numFmtId="0" fontId="70" fillId="10" borderId="0" xfId="0" applyFont="1" applyFill="1" applyAlignment="1">
      <alignment horizontal="center" readingOrder="2"/>
    </xf>
    <xf numFmtId="4" fontId="69" fillId="7" borderId="0" xfId="0" applyNumberFormat="1" applyFont="1" applyFill="1" applyAlignment="1">
      <alignment horizontal="center" readingOrder="2"/>
    </xf>
    <xf numFmtId="0" fontId="70" fillId="3" borderId="3" xfId="0" applyFont="1" applyFill="1" applyBorder="1" applyAlignment="1">
      <alignment readingOrder="2"/>
    </xf>
    <xf numFmtId="4" fontId="69" fillId="7" borderId="3" xfId="0" applyNumberFormat="1" applyFont="1" applyFill="1" applyBorder="1" applyAlignment="1">
      <alignment horizontal="center" readingOrder="2"/>
    </xf>
    <xf numFmtId="4" fontId="73" fillId="11" borderId="0" xfId="0" applyNumberFormat="1" applyFont="1" applyFill="1" applyAlignment="1">
      <alignment horizontal="center" readingOrder="2"/>
    </xf>
    <xf numFmtId="0" fontId="74" fillId="3" borderId="0" xfId="0" applyFont="1" applyFill="1" applyAlignment="1">
      <alignment readingOrder="2"/>
    </xf>
    <xf numFmtId="0" fontId="0" fillId="3" borderId="0" xfId="0" applyFill="1" applyAlignment="1">
      <alignment readingOrder="2"/>
    </xf>
    <xf numFmtId="0" fontId="72" fillId="3" borderId="0" xfId="0" applyFont="1" applyFill="1" applyAlignment="1">
      <alignment readingOrder="2"/>
    </xf>
    <xf numFmtId="0" fontId="69" fillId="7" borderId="0" xfId="0" applyFont="1" applyFill="1" applyBorder="1" applyAlignment="1">
      <alignment horizontal="center" readingOrder="2"/>
    </xf>
    <xf numFmtId="4" fontId="70" fillId="10" borderId="0" xfId="0" applyNumberFormat="1" applyFont="1" applyFill="1" applyBorder="1" applyAlignment="1">
      <alignment horizontal="center" readingOrder="2"/>
    </xf>
    <xf numFmtId="0" fontId="62" fillId="2" borderId="0" xfId="0" applyFont="1" applyFill="1" applyAlignment="1">
      <alignment horizontal="center"/>
    </xf>
    <xf numFmtId="0" fontId="63" fillId="2" borderId="0" xfId="0" applyFont="1" applyFill="1" applyAlignment="1">
      <alignment horizontal="center"/>
    </xf>
    <xf numFmtId="0" fontId="67" fillId="4" borderId="0" xfId="0" applyFont="1" applyFill="1" applyAlignment="1">
      <alignment horizontal="right"/>
    </xf>
    <xf numFmtId="0" fontId="71" fillId="9" borderId="0" xfId="0" applyFont="1" applyFill="1" applyAlignment="1">
      <alignment horizontal="right"/>
    </xf>
    <xf numFmtId="0" fontId="71" fillId="9" borderId="0" xfId="0" applyFont="1" applyFill="1" applyAlignment="1">
      <alignment horizontal="right" readingOrder="2"/>
    </xf>
    <xf numFmtId="0" fontId="71" fillId="9" borderId="0" xfId="0" applyFont="1" applyFill="1" applyBorder="1" applyAlignment="1">
      <alignment horizontal="right" readingOrder="2"/>
    </xf>
    <xf numFmtId="0" fontId="67" fillId="4" borderId="0" xfId="0" applyFont="1" applyFill="1" applyBorder="1" applyAlignment="1">
      <alignment horizontal="right" readingOrder="2"/>
    </xf>
    <xf numFmtId="0" fontId="64" fillId="9" borderId="0" xfId="0" applyFont="1" applyFill="1" applyAlignment="1">
      <alignment horizontal="right" readingOrder="2"/>
    </xf>
    <xf numFmtId="0" fontId="65" fillId="29" borderId="0" xfId="0" applyFont="1" applyFill="1" applyAlignment="1">
      <alignment horizontal="right" readingOrder="2"/>
    </xf>
    <xf numFmtId="0" fontId="66" fillId="12" borderId="0" xfId="0" applyFont="1" applyFill="1" applyAlignment="1">
      <alignment horizontal="right" readingOrder="2"/>
    </xf>
    <xf numFmtId="0" fontId="67" fillId="4" borderId="0" xfId="0" applyFont="1" applyFill="1" applyAlignment="1">
      <alignment horizontal="right" readingOrder="2"/>
    </xf>
    <xf numFmtId="0" fontId="68" fillId="9" borderId="2" xfId="0" applyFont="1" applyFill="1" applyBorder="1" applyAlignment="1">
      <alignment horizontal="center" readingOrder="2"/>
    </xf>
    <xf numFmtId="0" fontId="70" fillId="3" borderId="0" xfId="0" applyFont="1" applyFill="1" applyAlignment="1">
      <alignment horizontal="center" readingOrder="2"/>
    </xf>
    <xf numFmtId="4" fontId="70" fillId="11" borderId="0" xfId="0" applyNumberFormat="1" applyFont="1" applyFill="1" applyAlignment="1">
      <alignment horizontal="center" readingOrder="2"/>
    </xf>
    <xf numFmtId="0" fontId="69" fillId="3" borderId="0" xfId="0" applyFont="1" applyFill="1" applyAlignment="1">
      <alignment horizontal="center" readingOrder="2"/>
    </xf>
    <xf numFmtId="0" fontId="70" fillId="3" borderId="2" xfId="0" applyFont="1" applyFill="1" applyBorder="1" applyAlignment="1">
      <alignment horizontal="center" readingOrder="2"/>
    </xf>
    <xf numFmtId="4" fontId="69" fillId="7" borderId="2" xfId="0" applyNumberFormat="1" applyFont="1" applyFill="1" applyBorder="1" applyAlignment="1">
      <alignment horizontal="center" readingOrder="2"/>
    </xf>
    <xf numFmtId="4" fontId="70" fillId="11" borderId="2" xfId="0" applyNumberFormat="1" applyFont="1" applyFill="1" applyBorder="1" applyAlignment="1">
      <alignment horizontal="center" readingOrder="2"/>
    </xf>
    <xf numFmtId="0" fontId="69" fillId="3" borderId="2" xfId="0" applyFont="1" applyFill="1" applyBorder="1" applyAlignment="1">
      <alignment horizontal="center" readingOrder="2"/>
    </xf>
    <xf numFmtId="0" fontId="70" fillId="3" borderId="0" xfId="0" applyFont="1" applyFill="1" applyBorder="1" applyAlignment="1">
      <alignment horizontal="center" readingOrder="2"/>
    </xf>
    <xf numFmtId="4" fontId="69" fillId="7" borderId="0" xfId="0" applyNumberFormat="1" applyFont="1" applyFill="1" applyBorder="1" applyAlignment="1">
      <alignment horizontal="center" readingOrder="2"/>
    </xf>
    <xf numFmtId="4" fontId="70" fillId="11" borderId="0" xfId="0" applyNumberFormat="1" applyFont="1" applyFill="1" applyBorder="1" applyAlignment="1">
      <alignment horizontal="center" readingOrder="2"/>
    </xf>
    <xf numFmtId="0" fontId="69" fillId="3" borderId="0" xfId="0" applyFont="1" applyFill="1" applyBorder="1" applyAlignment="1">
      <alignment horizontal="center" readingOrder="2"/>
    </xf>
    <xf numFmtId="0" fontId="0" fillId="6" borderId="2" xfId="0" applyFill="1" applyBorder="1" applyAlignment="1">
      <alignment readingOrder="2"/>
    </xf>
    <xf numFmtId="0" fontId="0" fillId="6" borderId="2" xfId="0" applyFill="1" applyBorder="1" applyAlignment="1">
      <alignment horizontal="center" readingOrder="2"/>
    </xf>
    <xf numFmtId="0" fontId="0" fillId="7" borderId="2" xfId="0" applyFill="1" applyBorder="1" applyAlignment="1">
      <alignment horizontal="center" readingOrder="2"/>
    </xf>
    <xf numFmtId="0" fontId="0" fillId="7" borderId="0" xfId="0" applyFill="1" applyBorder="1" applyAlignment="1">
      <alignment horizontal="center" readingOrder="2"/>
    </xf>
    <xf numFmtId="0" fontId="1" fillId="10" borderId="0" xfId="0" applyFont="1" applyFill="1" applyBorder="1" applyAlignment="1">
      <alignment horizontal="center" readingOrder="2"/>
    </xf>
    <xf numFmtId="0" fontId="1" fillId="0" borderId="1" xfId="0" applyFont="1" applyBorder="1" applyAlignment="1">
      <alignment readingOrder="2"/>
    </xf>
    <xf numFmtId="0" fontId="0" fillId="6" borderId="1" xfId="0" applyFill="1" applyBorder="1" applyAlignment="1">
      <alignment horizontal="center" readingOrder="2"/>
    </xf>
    <xf numFmtId="0" fontId="0" fillId="7" borderId="1" xfId="0" applyFill="1" applyBorder="1" applyAlignment="1">
      <alignment horizontal="center" readingOrder="2"/>
    </xf>
    <xf numFmtId="0" fontId="1" fillId="0" borderId="0" xfId="0" applyFont="1" applyFill="1" applyBorder="1" applyAlignment="1">
      <alignment readingOrder="2"/>
    </xf>
    <xf numFmtId="0" fontId="1" fillId="10" borderId="0" xfId="0" applyFont="1" applyFill="1" applyAlignment="1">
      <alignment horizontal="center" readingOrder="2"/>
    </xf>
    <xf numFmtId="0" fontId="1" fillId="0" borderId="4" xfId="0" applyFont="1" applyFill="1" applyBorder="1" applyAlignment="1">
      <alignment readingOrder="2"/>
    </xf>
    <xf numFmtId="0" fontId="16" fillId="9" borderId="0" xfId="0" applyFont="1" applyFill="1" applyBorder="1" applyAlignment="1">
      <alignment horizontal="right" readingOrder="2"/>
    </xf>
    <xf numFmtId="0" fontId="6" fillId="4" borderId="0" xfId="0" applyFont="1" applyFill="1" applyBorder="1" applyAlignment="1">
      <alignment horizontal="right" readingOrder="2"/>
    </xf>
    <xf numFmtId="0" fontId="72" fillId="6" borderId="0" xfId="0" applyFont="1" applyFill="1" applyAlignment="1">
      <alignment horizontal="center" vertical="center"/>
    </xf>
    <xf numFmtId="0" fontId="75" fillId="6" borderId="0" xfId="0" applyFont="1" applyFill="1" applyAlignment="1">
      <alignment vertical="center"/>
    </xf>
    <xf numFmtId="0" fontId="75" fillId="6" borderId="0" xfId="0" applyFont="1" applyFill="1" applyAlignment="1">
      <alignment horizontal="center" vertical="center"/>
    </xf>
    <xf numFmtId="0" fontId="75" fillId="7" borderId="0" xfId="0" applyFont="1" applyFill="1" applyAlignment="1">
      <alignment horizontal="center" vertical="center"/>
    </xf>
    <xf numFmtId="0" fontId="72" fillId="8" borderId="0" xfId="0" applyFont="1" applyFill="1" applyAlignment="1">
      <alignment horizontal="center" vertical="center"/>
    </xf>
    <xf numFmtId="0" fontId="75" fillId="8" borderId="0" xfId="0" applyFont="1" applyFill="1" applyAlignment="1">
      <alignment vertical="center"/>
    </xf>
    <xf numFmtId="0" fontId="75" fillId="8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32" fillId="19" borderId="0" xfId="1" applyFill="1" applyAlignment="1">
      <alignment horizontal="right" readingOrder="2"/>
    </xf>
    <xf numFmtId="0" fontId="77" fillId="18" borderId="0" xfId="0" applyFont="1" applyFill="1" applyAlignment="1">
      <alignment horizontal="center" readingOrder="2"/>
    </xf>
    <xf numFmtId="0" fontId="77" fillId="18" borderId="0" xfId="0" applyFont="1" applyFill="1" applyAlignment="1">
      <alignment horizontal="right" readingOrder="2"/>
    </xf>
    <xf numFmtId="0" fontId="76" fillId="18" borderId="42" xfId="0" applyFont="1" applyFill="1" applyBorder="1" applyAlignment="1">
      <alignment horizontal="right" readingOrder="2"/>
    </xf>
    <xf numFmtId="0" fontId="76" fillId="18" borderId="42" xfId="0" applyFont="1" applyFill="1" applyBorder="1" applyAlignment="1">
      <alignment horizontal="center" readingOrder="2"/>
    </xf>
    <xf numFmtId="0" fontId="32" fillId="18" borderId="0" xfId="1" applyFill="1" applyAlignment="1">
      <alignment horizontal="right" readingOrder="2"/>
    </xf>
    <xf numFmtId="0" fontId="32" fillId="18" borderId="0" xfId="1" applyFill="1" applyAlignment="1">
      <alignment readingOrder="2"/>
    </xf>
  </cellXfs>
  <cellStyles count="4">
    <cellStyle name="Normal" xfId="0" builtinId="0"/>
    <cellStyle name="Normal 2" xfId="2" xr:uid="{A809EEE4-880C-48A1-87BD-BB94B7881140}"/>
    <cellStyle name="היפר-קישור" xfId="1" builtinId="8"/>
    <cellStyle name="היפר-קישור 2" xfId="3" xr:uid="{DFCEC69D-56AE-4F8C-A711-3308DCACA08A}"/>
  </cellStyles>
  <dxfs count="11">
    <dxf>
      <font>
        <sz val="11"/>
        <name val="Arial"/>
      </font>
      <fill>
        <patternFill patternType="solid">
          <fgColor indexed="64"/>
          <bgColor rgb="FFF0F0F0"/>
        </patternFill>
      </fill>
      <alignment horizontal="center" vertical="center" textRotation="0" wrapText="0" indent="0" justifyLastLine="0" shrinkToFit="0" readingOrder="0"/>
    </dxf>
    <dxf>
      <font>
        <sz val="11"/>
        <name val="Arial"/>
      </font>
      <fill>
        <patternFill patternType="solid">
          <fgColor indexed="64"/>
          <bgColor rgb="FFFFFDE7"/>
        </patternFill>
      </fill>
      <alignment horizontal="general" vertical="center" textRotation="0" wrapText="0" indent="0" justifyLastLine="0" shrinkToFit="0" readingOrder="0"/>
    </dxf>
    <dxf>
      <font>
        <sz val="11"/>
        <name val="Arial"/>
      </font>
      <fill>
        <patternFill patternType="solid">
          <fgColor indexed="64"/>
          <bgColor rgb="FFFFFDE7"/>
        </patternFill>
      </fill>
      <alignment horizontal="center" vertical="center" textRotation="0" wrapText="0" indent="0" justifyLastLine="0" shrinkToFit="0" readingOrder="0"/>
    </dxf>
    <dxf>
      <font>
        <sz val="11"/>
        <name val="Arial"/>
      </font>
      <fill>
        <patternFill patternType="solid">
          <fgColor indexed="64"/>
          <bgColor rgb="FFFFFDE7"/>
        </patternFill>
      </fill>
      <alignment horizontal="center" vertical="center" textRotation="0" wrapText="0" indent="0" justifyLastLine="0" shrinkToFit="0" readingOrder="0"/>
    </dxf>
    <dxf>
      <font>
        <sz val="11"/>
        <name val="Arial"/>
      </font>
      <fill>
        <patternFill patternType="solid">
          <fgColor indexed="64"/>
          <bgColor rgb="FFFFFDE7"/>
        </patternFill>
      </fill>
      <alignment horizontal="general" vertical="center" textRotation="0" wrapText="0" indent="0" justifyLastLine="0" shrinkToFit="0" readingOrder="0"/>
    </dxf>
    <dxf>
      <font>
        <sz val="11"/>
        <name val="Arial"/>
      </font>
      <fill>
        <patternFill patternType="solid">
          <fgColor indexed="64"/>
          <bgColor rgb="FFFFFDE7"/>
        </patternFill>
      </fill>
      <alignment horizontal="general" vertical="center" textRotation="0" wrapText="0" indent="0" justifyLastLine="0" shrinkToFit="0" readingOrder="0"/>
    </dxf>
    <dxf>
      <font>
        <sz val="11"/>
        <name val="Arial"/>
      </font>
      <fill>
        <patternFill patternType="solid">
          <fgColor indexed="64"/>
          <bgColor rgb="FFFFFDE7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88888"/>
        <name val="Arial"/>
        <scheme val="minor"/>
      </font>
      <fill>
        <patternFill patternType="solid">
          <fgColor indexed="64"/>
          <bgColor rgb="FFFFFDE7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1B2A4A"/>
        </bottom>
      </border>
    </dxf>
    <dxf>
      <font>
        <sz val="11"/>
        <name val="Arial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charset val="177"/>
        <scheme val="minor"/>
      </font>
      <fill>
        <patternFill patternType="solid">
          <fgColor indexed="64"/>
          <bgColor rgb="FF2D4A7A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0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02420B-3B81-4B1F-893B-24FBA1F93E18}" name="tblRawMaterials" displayName="tblRawMaterials" ref="A4:H14" totalsRowShown="0" headerRowDxfId="10" dataDxfId="9" headerRowBorderDxfId="8">
  <autoFilter ref="A4:H14" xr:uid="{6402420B-3B81-4B1F-893B-24FBA1F93E18}"/>
  <tableColumns count="8">
    <tableColumn id="1" xr3:uid="{FA2D56D8-9E5E-4D21-BF86-BA8A93B5B256}" name="קוד" dataDxfId="7"/>
    <tableColumn id="2" xr3:uid="{87280DDB-03A4-4D40-925A-2CDB20031D06}" name="שם חומר גלם" dataDxfId="6"/>
    <tableColumn id="3" xr3:uid="{12D0A92C-767F-4466-A620-21E436B60C68}" name="קטגוריה" dataDxfId="5"/>
    <tableColumn id="4" xr3:uid="{9552E373-78D2-4171-9176-EF91774A6A95}" name="יחידת רכישה" dataDxfId="4"/>
    <tableColumn id="5" xr3:uid="{EAD7F4A4-A328-4BDB-BA71-CDF67374455E}" name="כמות באריזה" dataDxfId="3"/>
    <tableColumn id="6" xr3:uid="{6418C3A4-9F83-4A9D-B506-90B197F5BAC7}" name="מחיר לאריזה (₪)" dataDxfId="2"/>
    <tableColumn id="7" xr3:uid="{E2582820-7F4D-448C-8181-718E90E81B6A}" name="יחידת בסיס" dataDxfId="1"/>
    <tableColumn id="8" xr3:uid="{F70F0ED0-A297-4393-9F42-DC4ADD7F46D9}" name="עלות ליחידת בסיס (₪)" dataDxfId="0">
      <calculatedColumnFormula>IF(OR(D5="ק""ג",D5="ליטר"),F5/(E5*1000),F5/E5)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594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74E4111-4D0A-4482-BEA9-405D85048566}">
  <we:reference id="wa200009404" version="1.0.0.8" store="he-IL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excel.kova.co.il/contac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ADD3-1F19-43A5-83D2-301225AEA9C3}">
  <dimension ref="A1:H112"/>
  <sheetViews>
    <sheetView showGridLines="0" rightToLeft="1" tabSelected="1" workbookViewId="0">
      <selection activeCell="G2" sqref="G2"/>
    </sheetView>
  </sheetViews>
  <sheetFormatPr defaultColWidth="9" defaultRowHeight="14.25" x14ac:dyDescent="0.2"/>
  <cols>
    <col min="1" max="1" width="3.25" style="4" customWidth="1"/>
    <col min="2" max="2" width="37.125" style="4" customWidth="1"/>
    <col min="3" max="3" width="33.25" style="4" customWidth="1"/>
    <col min="4" max="4" width="2.5" style="4" customWidth="1"/>
    <col min="5" max="5" width="33.25" style="4" customWidth="1"/>
    <col min="6" max="6" width="2.5" style="4" customWidth="1"/>
    <col min="7" max="7" width="33.25" style="4" customWidth="1"/>
    <col min="8" max="8" width="3.25" style="4" customWidth="1"/>
    <col min="9" max="16384" width="9" style="4"/>
  </cols>
  <sheetData>
    <row r="1" spans="1:8" ht="10.15" customHeight="1" x14ac:dyDescent="0.2">
      <c r="A1" s="3"/>
      <c r="B1" s="3"/>
      <c r="C1" s="3"/>
      <c r="D1" s="3"/>
      <c r="E1" s="3"/>
      <c r="F1" s="3"/>
      <c r="G1" s="3"/>
      <c r="H1" s="3"/>
    </row>
    <row r="2" spans="1:8" ht="40.15" customHeight="1" x14ac:dyDescent="0.5">
      <c r="A2" s="3"/>
      <c r="B2" s="5" t="s">
        <v>236</v>
      </c>
      <c r="C2" s="3"/>
      <c r="D2" s="3"/>
      <c r="E2" s="3"/>
      <c r="F2" s="3"/>
      <c r="G2" s="6" t="s">
        <v>237</v>
      </c>
      <c r="H2" s="3"/>
    </row>
    <row r="3" spans="1:8" ht="22.15" customHeight="1" x14ac:dyDescent="0.25">
      <c r="A3" s="3"/>
      <c r="B3" s="7" t="s">
        <v>238</v>
      </c>
      <c r="C3" s="3"/>
      <c r="D3" s="3"/>
      <c r="E3" s="3"/>
      <c r="F3" s="3"/>
      <c r="G3" s="3"/>
      <c r="H3" s="3"/>
    </row>
    <row r="4" spans="1:8" ht="4.1500000000000004" customHeight="1" thickBot="1" x14ac:dyDescent="0.25">
      <c r="A4" s="3"/>
      <c r="B4" s="8"/>
      <c r="C4" s="8"/>
      <c r="D4" s="8"/>
      <c r="E4" s="8"/>
      <c r="F4" s="8"/>
      <c r="G4" s="8"/>
      <c r="H4" s="3"/>
    </row>
    <row r="5" spans="1:8" ht="10.15" customHeight="1" x14ac:dyDescent="0.2">
      <c r="A5" s="3"/>
      <c r="B5" s="3"/>
      <c r="C5" s="3"/>
      <c r="D5" s="3"/>
      <c r="E5" s="3"/>
      <c r="F5" s="3"/>
      <c r="G5" s="3"/>
      <c r="H5" s="3"/>
    </row>
    <row r="6" spans="1:8" ht="20.25" x14ac:dyDescent="0.3">
      <c r="A6" s="3"/>
      <c r="B6" s="9" t="s">
        <v>239</v>
      </c>
      <c r="C6" s="3"/>
      <c r="D6" s="3"/>
      <c r="E6" s="3"/>
      <c r="F6" s="3"/>
      <c r="G6" s="3"/>
      <c r="H6" s="3"/>
    </row>
    <row r="7" spans="1:8" ht="10.15" customHeight="1" x14ac:dyDescent="0.2">
      <c r="A7" s="3"/>
      <c r="B7" s="3"/>
      <c r="C7" s="3"/>
      <c r="D7" s="3"/>
      <c r="E7" s="3"/>
      <c r="F7" s="3"/>
      <c r="G7" s="3"/>
      <c r="H7" s="3"/>
    </row>
    <row r="8" spans="1:8" x14ac:dyDescent="0.2">
      <c r="A8" s="3"/>
      <c r="B8" s="10" t="s">
        <v>240</v>
      </c>
      <c r="C8" s="3"/>
      <c r="D8" s="3"/>
      <c r="E8" s="3"/>
      <c r="F8" s="3"/>
      <c r="G8" s="3"/>
      <c r="H8" s="3"/>
    </row>
    <row r="9" spans="1:8" x14ac:dyDescent="0.2">
      <c r="A9" s="3"/>
      <c r="B9" s="10" t="s">
        <v>241</v>
      </c>
      <c r="C9" s="3"/>
      <c r="D9" s="3"/>
      <c r="E9" s="3"/>
      <c r="F9" s="3"/>
      <c r="G9" s="3"/>
      <c r="H9" s="3"/>
    </row>
    <row r="10" spans="1:8" ht="10.1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31.9" customHeight="1" x14ac:dyDescent="0.3">
      <c r="A11" s="3"/>
      <c r="B11" s="11" t="s">
        <v>242</v>
      </c>
      <c r="C11" s="12"/>
      <c r="D11" s="12"/>
      <c r="E11" s="12"/>
      <c r="F11" s="12"/>
      <c r="G11" s="12"/>
      <c r="H11" s="3"/>
    </row>
    <row r="12" spans="1:8" ht="10.15" customHeight="1" thickBot="1" x14ac:dyDescent="0.25">
      <c r="A12" s="3"/>
      <c r="B12" s="3"/>
      <c r="C12" s="3"/>
      <c r="D12" s="3"/>
      <c r="E12" s="3"/>
      <c r="F12" s="3"/>
      <c r="G12" s="3"/>
      <c r="H12" s="3"/>
    </row>
    <row r="13" spans="1:8" ht="15.75" x14ac:dyDescent="0.25">
      <c r="A13" s="3"/>
      <c r="B13" s="13" t="s">
        <v>243</v>
      </c>
      <c r="C13" s="14" t="s">
        <v>244</v>
      </c>
      <c r="D13" s="15"/>
      <c r="E13" s="13" t="s">
        <v>245</v>
      </c>
      <c r="F13" s="15"/>
      <c r="G13" s="13" t="s">
        <v>246</v>
      </c>
      <c r="H13" s="3"/>
    </row>
    <row r="14" spans="1:8" ht="15" thickBot="1" x14ac:dyDescent="0.25">
      <c r="A14" s="3"/>
      <c r="B14" s="16" t="s">
        <v>247</v>
      </c>
      <c r="C14" s="17" t="s">
        <v>248</v>
      </c>
      <c r="D14" s="15"/>
      <c r="E14" s="16" t="s">
        <v>249</v>
      </c>
      <c r="F14" s="15"/>
      <c r="G14" s="16" t="s">
        <v>250</v>
      </c>
      <c r="H14" s="3"/>
    </row>
    <row r="15" spans="1:8" ht="10.15" customHeight="1" x14ac:dyDescent="0.2">
      <c r="A15" s="3"/>
      <c r="H15" s="3"/>
    </row>
    <row r="16" spans="1:8" ht="31.9" customHeight="1" x14ac:dyDescent="0.3">
      <c r="A16" s="3"/>
      <c r="B16" s="18" t="s">
        <v>251</v>
      </c>
      <c r="C16" s="12"/>
      <c r="D16" s="12"/>
      <c r="E16" s="12"/>
      <c r="F16" s="12"/>
      <c r="G16" s="19" t="s">
        <v>237</v>
      </c>
      <c r="H16" s="3"/>
    </row>
    <row r="17" spans="1:8" ht="10.1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8" x14ac:dyDescent="0.25">
      <c r="A18" s="3"/>
      <c r="B18" s="20" t="s">
        <v>252</v>
      </c>
      <c r="C18" s="21" t="s">
        <v>253</v>
      </c>
      <c r="D18" s="3"/>
      <c r="E18" s="20" t="s">
        <v>252</v>
      </c>
      <c r="F18" s="3"/>
      <c r="G18" s="21" t="s">
        <v>254</v>
      </c>
      <c r="H18" s="3"/>
    </row>
    <row r="19" spans="1:8" x14ac:dyDescent="0.2">
      <c r="A19" s="3"/>
      <c r="B19" s="3"/>
      <c r="C19" s="22" t="s">
        <v>255</v>
      </c>
      <c r="D19" s="3"/>
      <c r="E19" s="3"/>
      <c r="F19" s="3"/>
      <c r="G19" s="22" t="s">
        <v>256</v>
      </c>
      <c r="H19" s="3"/>
    </row>
    <row r="20" spans="1:8" ht="18" x14ac:dyDescent="0.25">
      <c r="A20" s="3"/>
      <c r="B20" s="20" t="s">
        <v>252</v>
      </c>
      <c r="C20" s="21" t="s">
        <v>257</v>
      </c>
      <c r="D20" s="3"/>
      <c r="E20" s="20" t="s">
        <v>252</v>
      </c>
      <c r="F20" s="3"/>
      <c r="G20" s="21" t="s">
        <v>258</v>
      </c>
      <c r="H20" s="3"/>
    </row>
    <row r="21" spans="1:8" x14ac:dyDescent="0.2">
      <c r="A21" s="3"/>
      <c r="B21" s="3"/>
      <c r="C21" s="22" t="s">
        <v>259</v>
      </c>
      <c r="D21" s="3"/>
      <c r="E21" s="3"/>
      <c r="F21" s="3"/>
      <c r="G21" s="22" t="s">
        <v>260</v>
      </c>
      <c r="H21" s="3"/>
    </row>
    <row r="22" spans="1:8" ht="18" x14ac:dyDescent="0.25">
      <c r="A22" s="3"/>
      <c r="B22" s="20" t="s">
        <v>252</v>
      </c>
      <c r="C22" s="21" t="s">
        <v>261</v>
      </c>
      <c r="D22" s="3"/>
      <c r="E22" s="20" t="s">
        <v>252</v>
      </c>
      <c r="F22" s="3"/>
      <c r="G22" s="21" t="s">
        <v>262</v>
      </c>
      <c r="H22" s="3"/>
    </row>
    <row r="23" spans="1:8" x14ac:dyDescent="0.2">
      <c r="A23" s="3"/>
      <c r="B23" s="3"/>
      <c r="C23" s="22" t="s">
        <v>263</v>
      </c>
      <c r="D23" s="3"/>
      <c r="E23" s="3"/>
      <c r="F23" s="3"/>
      <c r="G23" s="22" t="s">
        <v>264</v>
      </c>
      <c r="H23" s="3"/>
    </row>
    <row r="24" spans="1:8" ht="10.1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31.9" customHeight="1" x14ac:dyDescent="0.3">
      <c r="A25" s="3"/>
      <c r="B25" s="23" t="s">
        <v>265</v>
      </c>
      <c r="C25" s="12"/>
      <c r="D25" s="12"/>
      <c r="E25" s="12"/>
      <c r="F25" s="12"/>
      <c r="G25" s="19" t="s">
        <v>237</v>
      </c>
      <c r="H25" s="3"/>
    </row>
    <row r="26" spans="1:8" ht="10.1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5.75" x14ac:dyDescent="0.25">
      <c r="A27" s="3"/>
      <c r="B27" s="24" t="s">
        <v>266</v>
      </c>
      <c r="C27" s="3"/>
      <c r="D27" s="3"/>
      <c r="E27" s="3"/>
      <c r="F27" s="3"/>
      <c r="G27" s="3"/>
      <c r="H27" s="3"/>
    </row>
    <row r="28" spans="1:8" x14ac:dyDescent="0.2">
      <c r="A28" s="3"/>
      <c r="B28" s="25" t="s">
        <v>267</v>
      </c>
      <c r="C28" s="3"/>
      <c r="D28" s="3"/>
      <c r="E28" s="3"/>
      <c r="F28" s="3"/>
      <c r="G28" s="3"/>
      <c r="H28" s="3"/>
    </row>
    <row r="29" spans="1:8" ht="10.15" customHeight="1" x14ac:dyDescent="0.2">
      <c r="A29" s="3"/>
      <c r="B29" s="26"/>
      <c r="C29" s="3"/>
      <c r="D29" s="3"/>
      <c r="E29" s="3"/>
      <c r="F29" s="3"/>
      <c r="G29" s="3"/>
      <c r="H29" s="3"/>
    </row>
    <row r="30" spans="1:8" ht="16.5" x14ac:dyDescent="0.25">
      <c r="A30" s="3"/>
      <c r="B30" s="27" t="s">
        <v>268</v>
      </c>
      <c r="C30" s="3"/>
      <c r="D30" s="3"/>
      <c r="E30" s="3"/>
      <c r="F30" s="3"/>
      <c r="G30" s="3"/>
      <c r="H30" s="3"/>
    </row>
    <row r="31" spans="1:8" x14ac:dyDescent="0.2">
      <c r="A31" s="3"/>
      <c r="B31" s="28" t="s">
        <v>269</v>
      </c>
      <c r="C31" s="3"/>
      <c r="D31" s="3"/>
      <c r="E31" s="3"/>
      <c r="F31" s="3"/>
      <c r="G31" s="3"/>
      <c r="H31" s="3"/>
    </row>
    <row r="32" spans="1:8" ht="10.15" customHeight="1" thickBot="1" x14ac:dyDescent="0.25">
      <c r="A32" s="3"/>
      <c r="B32" s="3"/>
      <c r="C32" s="3"/>
      <c r="D32" s="3"/>
      <c r="E32" s="3"/>
      <c r="F32" s="3"/>
      <c r="G32" s="3"/>
      <c r="H32" s="3"/>
    </row>
    <row r="33" spans="1:8" ht="30.75" thickTop="1" x14ac:dyDescent="0.4">
      <c r="A33" s="3"/>
      <c r="B33" s="29">
        <v>3.36</v>
      </c>
      <c r="C33" s="29">
        <v>0.8</v>
      </c>
      <c r="D33" s="3"/>
      <c r="E33" s="29">
        <v>0.7</v>
      </c>
      <c r="F33" s="3"/>
      <c r="G33" s="30">
        <v>1.5</v>
      </c>
      <c r="H33" s="3"/>
    </row>
    <row r="34" spans="1:8" x14ac:dyDescent="0.2">
      <c r="A34" s="3"/>
      <c r="B34" s="31" t="s">
        <v>270</v>
      </c>
      <c r="C34" s="31" t="s">
        <v>271</v>
      </c>
      <c r="D34" s="3"/>
      <c r="E34" s="31" t="s">
        <v>272</v>
      </c>
      <c r="F34" s="3"/>
      <c r="G34" s="31" t="s">
        <v>273</v>
      </c>
      <c r="H34" s="3"/>
    </row>
    <row r="35" spans="1:8" ht="15" thickBot="1" x14ac:dyDescent="0.25">
      <c r="A35" s="3"/>
      <c r="B35" s="32" t="s">
        <v>274</v>
      </c>
      <c r="C35" s="32" t="s">
        <v>275</v>
      </c>
      <c r="D35" s="33"/>
      <c r="E35" s="32" t="s">
        <v>276</v>
      </c>
      <c r="F35" s="33"/>
      <c r="G35" s="32" t="s">
        <v>277</v>
      </c>
      <c r="H35" s="3"/>
    </row>
    <row r="36" spans="1:8" ht="10.15" customHeight="1" thickTop="1" x14ac:dyDescent="0.2">
      <c r="A36" s="3"/>
      <c r="B36" s="3"/>
      <c r="C36" s="3"/>
      <c r="D36" s="3"/>
      <c r="E36" s="3"/>
      <c r="F36" s="3"/>
      <c r="G36" s="3"/>
      <c r="H36" s="3"/>
    </row>
    <row r="37" spans="1:8" ht="31.9" customHeight="1" x14ac:dyDescent="0.3">
      <c r="A37" s="3"/>
      <c r="B37" s="11" t="s">
        <v>278</v>
      </c>
      <c r="C37" s="12"/>
      <c r="D37" s="12"/>
      <c r="E37" s="12"/>
      <c r="F37" s="12"/>
      <c r="G37" s="19" t="s">
        <v>237</v>
      </c>
      <c r="H37" s="3"/>
    </row>
    <row r="38" spans="1:8" ht="10.1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5.75" x14ac:dyDescent="0.25">
      <c r="A39" s="3"/>
      <c r="C39" s="34" t="s">
        <v>279</v>
      </c>
      <c r="D39" s="33"/>
      <c r="E39" s="34" t="s">
        <v>280</v>
      </c>
      <c r="F39" s="33"/>
      <c r="G39" s="34" t="s">
        <v>281</v>
      </c>
      <c r="H39" s="3"/>
    </row>
    <row r="40" spans="1:8" ht="20.25" x14ac:dyDescent="0.3">
      <c r="A40" s="3"/>
      <c r="B40" s="35" t="s">
        <v>282</v>
      </c>
      <c r="C40" s="36" t="s">
        <v>283</v>
      </c>
      <c r="D40" s="3"/>
      <c r="E40" s="36" t="s">
        <v>284</v>
      </c>
      <c r="F40" s="3"/>
      <c r="G40" s="36" t="s">
        <v>285</v>
      </c>
      <c r="H40" s="3"/>
    </row>
    <row r="41" spans="1:8" x14ac:dyDescent="0.2">
      <c r="A41" s="3"/>
      <c r="B41" s="3"/>
      <c r="C41" s="36" t="s">
        <v>286</v>
      </c>
      <c r="D41" s="3"/>
      <c r="E41" s="36" t="s">
        <v>287</v>
      </c>
      <c r="F41" s="3"/>
      <c r="G41" s="37" t="s">
        <v>288</v>
      </c>
      <c r="H41" s="3"/>
    </row>
    <row r="42" spans="1:8" x14ac:dyDescent="0.2">
      <c r="A42" s="3"/>
      <c r="B42" s="3"/>
      <c r="C42" s="36" t="s">
        <v>289</v>
      </c>
      <c r="D42" s="3"/>
      <c r="E42" s="36" t="s">
        <v>290</v>
      </c>
      <c r="F42" s="3"/>
      <c r="G42" s="36" t="s">
        <v>291</v>
      </c>
      <c r="H42" s="3"/>
    </row>
    <row r="43" spans="1:8" ht="10.1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0.1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31.9" customHeight="1" x14ac:dyDescent="0.3">
      <c r="A45" s="3"/>
      <c r="B45" s="11" t="s">
        <v>292</v>
      </c>
      <c r="C45" s="12"/>
      <c r="D45" s="12"/>
      <c r="E45" s="12"/>
      <c r="F45" s="12"/>
      <c r="G45" s="19" t="s">
        <v>237</v>
      </c>
      <c r="H45" s="3"/>
    </row>
    <row r="46" spans="1:8" ht="10.1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5" x14ac:dyDescent="0.25">
      <c r="A47" s="3"/>
      <c r="B47" s="38" t="s">
        <v>17</v>
      </c>
      <c r="C47" s="39" t="s">
        <v>293</v>
      </c>
      <c r="D47" s="3"/>
      <c r="E47" s="40" t="s">
        <v>294</v>
      </c>
      <c r="F47" s="3"/>
      <c r="G47" s="3"/>
      <c r="H47" s="3"/>
    </row>
    <row r="48" spans="1:8" x14ac:dyDescent="0.2">
      <c r="A48" s="3"/>
      <c r="B48" s="41" t="s">
        <v>295</v>
      </c>
      <c r="C48" s="42" t="s">
        <v>296</v>
      </c>
      <c r="D48" s="3"/>
      <c r="E48" s="43" t="s">
        <v>297</v>
      </c>
      <c r="F48" s="3"/>
      <c r="G48" s="3"/>
      <c r="H48" s="3"/>
    </row>
    <row r="49" spans="1:8" x14ac:dyDescent="0.2">
      <c r="A49" s="3"/>
      <c r="B49" s="44" t="s">
        <v>298</v>
      </c>
      <c r="C49" s="45" t="s">
        <v>299</v>
      </c>
      <c r="D49" s="3"/>
      <c r="E49" s="46" t="s">
        <v>300</v>
      </c>
      <c r="F49" s="3"/>
      <c r="G49" s="3"/>
      <c r="H49" s="3"/>
    </row>
    <row r="50" spans="1:8" x14ac:dyDescent="0.2">
      <c r="A50" s="3"/>
      <c r="B50" s="47" t="s">
        <v>301</v>
      </c>
      <c r="C50" s="48" t="s">
        <v>302</v>
      </c>
      <c r="D50" s="3"/>
      <c r="E50" s="49" t="s">
        <v>303</v>
      </c>
      <c r="F50" s="3"/>
      <c r="G50" s="3"/>
      <c r="H50" s="3"/>
    </row>
    <row r="51" spans="1:8" x14ac:dyDescent="0.2">
      <c r="A51" s="3"/>
      <c r="B51" s="44" t="s">
        <v>304</v>
      </c>
      <c r="C51" s="45" t="s">
        <v>305</v>
      </c>
      <c r="D51" s="3"/>
      <c r="E51" s="46" t="s">
        <v>306</v>
      </c>
      <c r="F51" s="3"/>
      <c r="G51" s="3"/>
      <c r="H51" s="3"/>
    </row>
    <row r="52" spans="1:8" x14ac:dyDescent="0.2">
      <c r="A52" s="3"/>
      <c r="B52" s="47" t="s">
        <v>307</v>
      </c>
      <c r="C52" s="48" t="s">
        <v>308</v>
      </c>
      <c r="D52" s="3"/>
      <c r="E52" s="49" t="s">
        <v>309</v>
      </c>
      <c r="F52" s="3"/>
      <c r="G52" s="3"/>
      <c r="H52" s="3"/>
    </row>
    <row r="53" spans="1:8" x14ac:dyDescent="0.2">
      <c r="A53" s="3"/>
      <c r="B53" s="50" t="s">
        <v>310</v>
      </c>
      <c r="C53" s="51" t="s">
        <v>311</v>
      </c>
      <c r="D53" s="3"/>
      <c r="E53" s="52" t="s">
        <v>312</v>
      </c>
      <c r="F53" s="3"/>
      <c r="G53" s="3"/>
      <c r="H53" s="3"/>
    </row>
    <row r="54" spans="1:8" ht="10.1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31.9" customHeight="1" x14ac:dyDescent="0.3">
      <c r="A55" s="3"/>
      <c r="B55" s="18" t="s">
        <v>313</v>
      </c>
      <c r="C55" s="12"/>
      <c r="D55" s="12"/>
      <c r="E55" s="12"/>
      <c r="F55" s="12"/>
      <c r="G55" s="19" t="s">
        <v>237</v>
      </c>
      <c r="H55" s="3"/>
    </row>
    <row r="56" spans="1:8" ht="10.1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5.6" customHeight="1" x14ac:dyDescent="0.3">
      <c r="A57" s="3"/>
      <c r="B57" s="53"/>
      <c r="C57" s="54" t="s">
        <v>314</v>
      </c>
      <c r="D57" s="3"/>
      <c r="E57" s="55" t="s">
        <v>315</v>
      </c>
      <c r="F57" s="3"/>
      <c r="G57" s="54" t="s">
        <v>316</v>
      </c>
      <c r="H57" s="3"/>
    </row>
    <row r="58" spans="1:8" ht="20.25" x14ac:dyDescent="0.3">
      <c r="A58" s="3"/>
      <c r="B58" s="53" t="s">
        <v>317</v>
      </c>
      <c r="C58" s="56" t="s">
        <v>318</v>
      </c>
      <c r="D58" s="3"/>
      <c r="E58" s="56" t="s">
        <v>319</v>
      </c>
      <c r="F58" s="3"/>
      <c r="G58" s="56" t="s">
        <v>320</v>
      </c>
      <c r="H58" s="3"/>
    </row>
    <row r="59" spans="1:8" ht="12" customHeight="1" x14ac:dyDescent="0.3">
      <c r="A59" s="3"/>
      <c r="B59" s="53"/>
      <c r="C59" s="56" t="s">
        <v>321</v>
      </c>
      <c r="D59" s="3"/>
      <c r="E59" s="56" t="s">
        <v>322</v>
      </c>
      <c r="F59" s="3"/>
      <c r="G59" s="56" t="s">
        <v>323</v>
      </c>
      <c r="H59" s="3"/>
    </row>
    <row r="60" spans="1:8" ht="10.1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4.1500000000000004" customHeight="1" x14ac:dyDescent="0.2">
      <c r="A61" s="3"/>
      <c r="B61" s="12"/>
      <c r="C61" s="12"/>
      <c r="D61" s="12"/>
      <c r="E61" s="12"/>
      <c r="F61" s="12"/>
      <c r="G61" s="12"/>
      <c r="H61" s="3"/>
    </row>
    <row r="62" spans="1:8" ht="10.1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23.25" x14ac:dyDescent="0.35">
      <c r="A63" s="3"/>
      <c r="B63" s="57" t="s">
        <v>324</v>
      </c>
      <c r="C63" s="3"/>
      <c r="D63" s="3"/>
      <c r="E63" s="3"/>
      <c r="F63" s="3"/>
      <c r="G63" s="3"/>
      <c r="H63" s="3"/>
    </row>
    <row r="64" spans="1:8" ht="10.1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5" x14ac:dyDescent="0.2">
      <c r="A65" s="3"/>
      <c r="B65" s="24" t="s">
        <v>325</v>
      </c>
      <c r="C65" s="3"/>
      <c r="D65" s="3"/>
      <c r="E65" s="3"/>
      <c r="F65" s="3"/>
      <c r="G65" s="3"/>
      <c r="H65" s="3"/>
    </row>
    <row r="66" spans="1:8" ht="15" x14ac:dyDescent="0.2">
      <c r="A66" s="3"/>
      <c r="B66" s="24" t="s">
        <v>326</v>
      </c>
      <c r="C66" s="3"/>
      <c r="D66" s="3"/>
      <c r="E66" s="6" t="s">
        <v>237</v>
      </c>
      <c r="F66" s="3"/>
      <c r="G66" s="3"/>
      <c r="H66" s="3"/>
    </row>
    <row r="67" spans="1:8" ht="10.1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40.15" customHeight="1" x14ac:dyDescent="0.3">
      <c r="A68" s="3"/>
      <c r="B68" s="58" t="s">
        <v>327</v>
      </c>
      <c r="C68" s="59"/>
      <c r="D68" s="59"/>
      <c r="E68" s="59"/>
      <c r="F68" s="59"/>
      <c r="G68" s="59"/>
      <c r="H68" s="3"/>
    </row>
    <row r="69" spans="1:8" x14ac:dyDescent="0.2">
      <c r="A69" s="3"/>
      <c r="B69" s="60" t="s">
        <v>328</v>
      </c>
      <c r="C69" s="3"/>
      <c r="D69" s="3"/>
      <c r="E69" s="3"/>
      <c r="F69" s="3"/>
      <c r="G69" s="3"/>
      <c r="H69" s="3"/>
    </row>
    <row r="70" spans="1:8" ht="10.1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4.1500000000000004" customHeight="1" x14ac:dyDescent="0.2">
      <c r="A71" s="3"/>
      <c r="B71" s="12"/>
      <c r="C71" s="12"/>
      <c r="D71" s="12"/>
      <c r="E71" s="12"/>
      <c r="F71" s="12"/>
      <c r="G71" s="12"/>
      <c r="H71" s="3"/>
    </row>
    <row r="72" spans="1:8" x14ac:dyDescent="0.2">
      <c r="A72" s="3"/>
      <c r="B72" s="28" t="s">
        <v>329</v>
      </c>
      <c r="C72" s="3"/>
      <c r="D72" s="3"/>
      <c r="E72" s="3"/>
      <c r="F72" s="3"/>
      <c r="G72" s="3"/>
      <c r="H72" s="3"/>
    </row>
    <row r="73" spans="1:8" x14ac:dyDescent="0.2">
      <c r="A73" s="3"/>
      <c r="B73" s="3"/>
      <c r="C73" s="3"/>
      <c r="D73" s="3"/>
      <c r="E73" s="3"/>
      <c r="F73" s="3"/>
      <c r="G73" s="3"/>
      <c r="H73" s="3"/>
    </row>
    <row r="74" spans="1:8" x14ac:dyDescent="0.2">
      <c r="A74" s="3"/>
      <c r="B74" s="3"/>
      <c r="C74" s="3"/>
      <c r="D74" s="3"/>
      <c r="E74" s="3"/>
      <c r="F74" s="3"/>
      <c r="G74" s="3"/>
      <c r="H74" s="3"/>
    </row>
    <row r="75" spans="1:8" x14ac:dyDescent="0.2">
      <c r="A75" s="3"/>
      <c r="B75" s="3"/>
      <c r="C75" s="3"/>
      <c r="D75" s="3"/>
      <c r="E75" s="3"/>
      <c r="F75" s="3"/>
      <c r="G75" s="3"/>
      <c r="H75" s="3"/>
    </row>
    <row r="76" spans="1:8" x14ac:dyDescent="0.2">
      <c r="A76" s="3"/>
      <c r="B76" s="3"/>
      <c r="C76" s="3"/>
      <c r="D76" s="3"/>
      <c r="E76" s="3"/>
      <c r="F76" s="3"/>
      <c r="G76" s="3"/>
      <c r="H76" s="3"/>
    </row>
    <row r="77" spans="1:8" x14ac:dyDescent="0.2">
      <c r="A77" s="3"/>
      <c r="B77" s="3"/>
      <c r="C77" s="3"/>
      <c r="D77" s="3"/>
      <c r="E77" s="3"/>
      <c r="F77" s="3"/>
      <c r="G77" s="3"/>
      <c r="H77" s="3"/>
    </row>
    <row r="78" spans="1:8" x14ac:dyDescent="0.2">
      <c r="A78" s="3"/>
      <c r="B78" s="3"/>
      <c r="C78" s="3"/>
      <c r="D78" s="3"/>
      <c r="E78" s="3"/>
      <c r="F78" s="3"/>
      <c r="G78" s="3"/>
      <c r="H78" s="3"/>
    </row>
    <row r="79" spans="1:8" x14ac:dyDescent="0.2">
      <c r="A79" s="3"/>
      <c r="B79" s="3"/>
      <c r="C79" s="3"/>
      <c r="D79" s="3"/>
      <c r="E79" s="3"/>
      <c r="F79" s="3"/>
      <c r="G79" s="3"/>
      <c r="H79" s="3"/>
    </row>
    <row r="80" spans="1:8" x14ac:dyDescent="0.2">
      <c r="A80" s="3"/>
      <c r="B80" s="3"/>
      <c r="C80" s="3"/>
      <c r="D80" s="3"/>
      <c r="E80" s="3"/>
      <c r="F80" s="3"/>
      <c r="G80" s="3"/>
      <c r="H80" s="3"/>
    </row>
    <row r="81" spans="1:8" x14ac:dyDescent="0.2">
      <c r="A81" s="3"/>
      <c r="B81" s="3"/>
      <c r="C81" s="3"/>
      <c r="D81" s="3"/>
      <c r="E81" s="3"/>
      <c r="F81" s="3"/>
      <c r="G81" s="3"/>
      <c r="H81" s="3"/>
    </row>
    <row r="82" spans="1:8" x14ac:dyDescent="0.2">
      <c r="A82" s="3"/>
      <c r="B82" s="3"/>
      <c r="C82" s="3"/>
      <c r="D82" s="3"/>
      <c r="E82" s="3"/>
      <c r="F82" s="3"/>
      <c r="G82" s="3"/>
      <c r="H82" s="3"/>
    </row>
    <row r="83" spans="1:8" x14ac:dyDescent="0.2">
      <c r="A83" s="3"/>
      <c r="B83" s="3"/>
      <c r="C83" s="3"/>
      <c r="D83" s="3"/>
      <c r="E83" s="3"/>
      <c r="F83" s="3"/>
      <c r="G83" s="3"/>
      <c r="H83" s="3"/>
    </row>
    <row r="84" spans="1:8" x14ac:dyDescent="0.2">
      <c r="A84" s="3"/>
      <c r="B84" s="3"/>
      <c r="C84" s="3"/>
      <c r="D84" s="3"/>
      <c r="E84" s="3"/>
      <c r="F84" s="3"/>
      <c r="G84" s="3"/>
      <c r="H84" s="3"/>
    </row>
    <row r="85" spans="1:8" x14ac:dyDescent="0.2">
      <c r="A85" s="3"/>
      <c r="B85" s="3"/>
      <c r="C85" s="3"/>
      <c r="D85" s="3"/>
      <c r="E85" s="3"/>
      <c r="F85" s="3"/>
      <c r="G85" s="3"/>
      <c r="H85" s="3"/>
    </row>
    <row r="86" spans="1:8" x14ac:dyDescent="0.2">
      <c r="A86" s="3"/>
      <c r="B86" s="3"/>
      <c r="C86" s="3"/>
      <c r="D86" s="3"/>
      <c r="E86" s="3"/>
      <c r="F86" s="3"/>
      <c r="G86" s="3"/>
      <c r="H86" s="3"/>
    </row>
    <row r="87" spans="1:8" x14ac:dyDescent="0.2">
      <c r="A87" s="3"/>
      <c r="B87" s="3"/>
      <c r="C87" s="3"/>
      <c r="D87" s="3"/>
      <c r="E87" s="3"/>
      <c r="F87" s="3"/>
      <c r="G87" s="3"/>
      <c r="H87" s="3"/>
    </row>
    <row r="88" spans="1:8" x14ac:dyDescent="0.2">
      <c r="A88" s="3"/>
      <c r="B88" s="3"/>
      <c r="C88" s="3"/>
      <c r="D88" s="3"/>
      <c r="E88" s="3"/>
      <c r="F88" s="3"/>
      <c r="G88" s="3"/>
      <c r="H88" s="3"/>
    </row>
    <row r="89" spans="1:8" x14ac:dyDescent="0.2">
      <c r="A89" s="3"/>
      <c r="B89" s="3"/>
      <c r="C89" s="3"/>
      <c r="D89" s="3"/>
      <c r="E89" s="3"/>
      <c r="F89" s="3"/>
      <c r="G89" s="3"/>
      <c r="H89" s="3"/>
    </row>
    <row r="90" spans="1:8" x14ac:dyDescent="0.2">
      <c r="A90" s="3"/>
      <c r="B90" s="3"/>
      <c r="C90" s="3"/>
      <c r="D90" s="3"/>
      <c r="E90" s="3"/>
      <c r="F90" s="3"/>
      <c r="G90" s="3"/>
      <c r="H90" s="3"/>
    </row>
    <row r="91" spans="1:8" x14ac:dyDescent="0.2">
      <c r="A91" s="3"/>
      <c r="B91" s="3"/>
      <c r="C91" s="3"/>
      <c r="D91" s="3"/>
      <c r="E91" s="3"/>
      <c r="F91" s="3"/>
      <c r="G91" s="3"/>
      <c r="H91" s="3"/>
    </row>
    <row r="92" spans="1:8" x14ac:dyDescent="0.2">
      <c r="A92" s="3"/>
      <c r="B92" s="3"/>
      <c r="C92" s="3"/>
      <c r="D92" s="3"/>
      <c r="E92" s="3"/>
      <c r="F92" s="3"/>
      <c r="G92" s="3"/>
      <c r="H92" s="3"/>
    </row>
    <row r="93" spans="1:8" x14ac:dyDescent="0.2">
      <c r="A93" s="3"/>
      <c r="B93" s="3"/>
      <c r="C93" s="3"/>
      <c r="D93" s="3"/>
      <c r="E93" s="3"/>
      <c r="F93" s="3"/>
      <c r="G93" s="3"/>
      <c r="H93" s="3"/>
    </row>
    <row r="94" spans="1:8" x14ac:dyDescent="0.2">
      <c r="A94" s="3"/>
      <c r="B94" s="3"/>
      <c r="C94" s="3"/>
      <c r="D94" s="3"/>
      <c r="E94" s="3"/>
      <c r="F94" s="3"/>
      <c r="G94" s="3"/>
      <c r="H94" s="3"/>
    </row>
    <row r="95" spans="1:8" x14ac:dyDescent="0.2">
      <c r="A95" s="3"/>
      <c r="B95" s="3"/>
      <c r="C95" s="3"/>
      <c r="D95" s="3"/>
      <c r="E95" s="3"/>
      <c r="F95" s="3"/>
      <c r="G95" s="3"/>
      <c r="H95" s="3"/>
    </row>
    <row r="96" spans="1:8" x14ac:dyDescent="0.2">
      <c r="A96" s="3"/>
      <c r="B96" s="3"/>
      <c r="C96" s="3"/>
      <c r="D96" s="3"/>
      <c r="E96" s="3"/>
      <c r="F96" s="3"/>
      <c r="G96" s="3"/>
      <c r="H96" s="3"/>
    </row>
    <row r="97" spans="1:8" x14ac:dyDescent="0.2">
      <c r="A97" s="3"/>
      <c r="B97" s="3"/>
      <c r="C97" s="3"/>
      <c r="D97" s="3"/>
      <c r="E97" s="3"/>
      <c r="F97" s="3"/>
      <c r="G97" s="3"/>
      <c r="H97" s="3"/>
    </row>
    <row r="98" spans="1:8" x14ac:dyDescent="0.2">
      <c r="A98" s="3"/>
      <c r="B98" s="3"/>
      <c r="C98" s="3"/>
      <c r="D98" s="3"/>
      <c r="E98" s="3"/>
      <c r="F98" s="3"/>
      <c r="G98" s="3"/>
      <c r="H98" s="3"/>
    </row>
    <row r="99" spans="1:8" x14ac:dyDescent="0.2">
      <c r="A99" s="3"/>
      <c r="B99" s="3"/>
      <c r="C99" s="3"/>
      <c r="D99" s="3"/>
      <c r="E99" s="3"/>
      <c r="F99" s="3"/>
      <c r="G99" s="3"/>
      <c r="H99" s="3"/>
    </row>
    <row r="100" spans="1:8" x14ac:dyDescent="0.2">
      <c r="A100" s="3"/>
      <c r="B100" s="3"/>
      <c r="C100" s="3"/>
      <c r="D100" s="3"/>
      <c r="E100" s="3"/>
      <c r="F100" s="3"/>
      <c r="G100" s="3"/>
      <c r="H100" s="3"/>
    </row>
    <row r="101" spans="1:8" x14ac:dyDescent="0.2">
      <c r="A101" s="3"/>
      <c r="B101" s="3"/>
      <c r="C101" s="3"/>
      <c r="D101" s="3"/>
      <c r="E101" s="3"/>
      <c r="F101" s="3"/>
      <c r="G101" s="3"/>
      <c r="H101" s="3"/>
    </row>
    <row r="102" spans="1:8" x14ac:dyDescent="0.2">
      <c r="A102" s="3"/>
      <c r="B102" s="3"/>
      <c r="C102" s="3"/>
      <c r="D102" s="3"/>
      <c r="E102" s="3"/>
      <c r="F102" s="3"/>
      <c r="G102" s="3"/>
      <c r="H102" s="3"/>
    </row>
    <row r="103" spans="1:8" x14ac:dyDescent="0.2">
      <c r="A103" s="3"/>
      <c r="B103" s="3"/>
      <c r="C103" s="3"/>
      <c r="D103" s="3"/>
      <c r="E103" s="3"/>
      <c r="F103" s="3"/>
      <c r="G103" s="3"/>
      <c r="H103" s="3"/>
    </row>
    <row r="104" spans="1:8" x14ac:dyDescent="0.2">
      <c r="A104" s="3"/>
      <c r="B104" s="3"/>
      <c r="C104" s="3"/>
      <c r="D104" s="3"/>
      <c r="E104" s="3"/>
      <c r="F104" s="3"/>
      <c r="G104" s="3"/>
      <c r="H104" s="3"/>
    </row>
    <row r="105" spans="1:8" x14ac:dyDescent="0.2">
      <c r="A105" s="3"/>
      <c r="B105" s="3"/>
      <c r="C105" s="3"/>
      <c r="D105" s="3"/>
      <c r="E105" s="3"/>
      <c r="F105" s="3"/>
      <c r="G105" s="3"/>
      <c r="H105" s="3"/>
    </row>
    <row r="106" spans="1:8" x14ac:dyDescent="0.2">
      <c r="A106" s="3"/>
      <c r="B106" s="3"/>
      <c r="C106" s="3"/>
      <c r="D106" s="3"/>
      <c r="E106" s="3"/>
      <c r="F106" s="3"/>
      <c r="G106" s="3"/>
      <c r="H106" s="3"/>
    </row>
    <row r="107" spans="1:8" x14ac:dyDescent="0.2">
      <c r="A107" s="3"/>
      <c r="B107" s="3"/>
      <c r="C107" s="3"/>
      <c r="D107" s="3"/>
      <c r="E107" s="3"/>
      <c r="F107" s="3"/>
      <c r="G107" s="3"/>
      <c r="H107" s="3"/>
    </row>
    <row r="108" spans="1:8" x14ac:dyDescent="0.2">
      <c r="A108" s="3"/>
      <c r="B108" s="3"/>
      <c r="C108" s="3"/>
      <c r="D108" s="3"/>
      <c r="E108" s="3"/>
      <c r="F108" s="3"/>
      <c r="G108" s="3"/>
      <c r="H108" s="3"/>
    </row>
    <row r="109" spans="1:8" x14ac:dyDescent="0.2">
      <c r="A109" s="3"/>
      <c r="B109" s="3"/>
      <c r="C109" s="3"/>
      <c r="D109" s="3"/>
      <c r="E109" s="3"/>
      <c r="F109" s="3"/>
      <c r="G109" s="3"/>
      <c r="H109" s="3"/>
    </row>
    <row r="110" spans="1:8" x14ac:dyDescent="0.2">
      <c r="A110" s="3"/>
      <c r="B110" s="3"/>
      <c r="C110" s="3"/>
      <c r="D110" s="3"/>
      <c r="E110" s="3"/>
      <c r="F110" s="3"/>
      <c r="G110" s="3"/>
      <c r="H110" s="3"/>
    </row>
    <row r="111" spans="1:8" x14ac:dyDescent="0.2">
      <c r="A111" s="3"/>
      <c r="B111" s="3"/>
      <c r="C111" s="3"/>
      <c r="D111" s="3"/>
      <c r="E111" s="3"/>
      <c r="F111" s="3"/>
      <c r="G111" s="3"/>
      <c r="H111" s="3"/>
    </row>
    <row r="112" spans="1:8" x14ac:dyDescent="0.2">
      <c r="A112" s="3"/>
      <c r="B112" s="3"/>
      <c r="C112" s="3"/>
      <c r="D112" s="3"/>
      <c r="E112" s="3"/>
      <c r="F112" s="3"/>
      <c r="G112" s="3"/>
      <c r="H112" s="3"/>
    </row>
  </sheetData>
  <hyperlinks>
    <hyperlink ref="G2" r:id="rId1" xr:uid="{6622799C-EB75-45C9-AE75-A19F95BC3103}"/>
    <hyperlink ref="G16" r:id="rId2" xr:uid="{3F0B7509-ED82-4AF4-8661-B8DCA8E79988}"/>
    <hyperlink ref="G25" r:id="rId3" xr:uid="{CD6FD199-D65F-43DB-AF1A-A305DF3B0CED}"/>
    <hyperlink ref="G37" r:id="rId4" xr:uid="{F4E0B942-951D-44A9-A2DE-FB431E71A04F}"/>
    <hyperlink ref="G45" r:id="rId5" xr:uid="{9443666D-9BB5-4806-9508-17D46580F0B9}"/>
    <hyperlink ref="G55" r:id="rId6" xr:uid="{BF2873E2-8805-4D6E-AF41-B7013E1A3A57}"/>
    <hyperlink ref="E66" r:id="rId7" xr:uid="{073A50B5-21A3-4FFD-9A81-F32BCC3F9868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E7A9-C3BF-4174-91A9-ED43C9A3991A}">
  <dimension ref="A1:H16"/>
  <sheetViews>
    <sheetView rightToLeft="1" workbookViewId="0">
      <pane ySplit="4" topLeftCell="A5" activePane="bottomLeft" state="frozen"/>
      <selection pane="bottomLeft" activeCell="B15" sqref="B15"/>
    </sheetView>
  </sheetViews>
  <sheetFormatPr defaultRowHeight="14.25" x14ac:dyDescent="0.2"/>
  <cols>
    <col min="1" max="1" width="10" customWidth="1"/>
    <col min="2" max="2" width="26.625" customWidth="1"/>
    <col min="3" max="3" width="21.625" customWidth="1"/>
    <col min="4" max="4" width="18.375" customWidth="1"/>
    <col min="5" max="5" width="16.625" customWidth="1"/>
    <col min="6" max="6" width="21.625" customWidth="1"/>
    <col min="7" max="7" width="16.625" customWidth="1"/>
    <col min="8" max="8" width="26.625" customWidth="1"/>
  </cols>
  <sheetData>
    <row r="1" spans="1:8" ht="50.1" customHeight="1" x14ac:dyDescent="0.2">
      <c r="A1" s="61" t="s">
        <v>50</v>
      </c>
      <c r="B1" s="61"/>
      <c r="C1" s="61"/>
      <c r="D1" s="61"/>
      <c r="E1" s="61"/>
      <c r="F1" s="61"/>
      <c r="G1" s="61"/>
      <c r="H1" s="61"/>
    </row>
    <row r="2" spans="1:8" ht="24.95" customHeight="1" x14ac:dyDescent="0.2">
      <c r="A2" s="62" t="s">
        <v>51</v>
      </c>
      <c r="B2" s="62"/>
      <c r="C2" s="62"/>
      <c r="D2" s="62"/>
      <c r="E2" s="62"/>
      <c r="F2" s="62"/>
      <c r="G2" s="62"/>
      <c r="H2" s="62"/>
    </row>
    <row r="3" spans="1:8" ht="20.100000000000001" customHeight="1" x14ac:dyDescent="0.2">
      <c r="A3" s="205" t="s">
        <v>91</v>
      </c>
      <c r="B3" s="205"/>
      <c r="C3" s="205"/>
      <c r="D3" s="205"/>
      <c r="E3" s="205"/>
      <c r="F3" s="205"/>
      <c r="G3" s="205"/>
      <c r="H3" s="205"/>
    </row>
    <row r="4" spans="1:8" ht="39.950000000000003" customHeight="1" thickBot="1" x14ac:dyDescent="0.25">
      <c r="A4" s="1" t="s">
        <v>52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1" t="s">
        <v>58</v>
      </c>
      <c r="H4" s="1" t="s">
        <v>59</v>
      </c>
    </row>
    <row r="5" spans="1:8" ht="26.1" customHeight="1" x14ac:dyDescent="0.2">
      <c r="A5" s="198" t="s">
        <v>60</v>
      </c>
      <c r="B5" s="199" t="s">
        <v>61</v>
      </c>
      <c r="C5" s="199" t="s">
        <v>62</v>
      </c>
      <c r="D5" s="199" t="s">
        <v>63</v>
      </c>
      <c r="E5" s="200">
        <v>1</v>
      </c>
      <c r="F5" s="200">
        <v>32</v>
      </c>
      <c r="G5" s="199" t="s">
        <v>64</v>
      </c>
      <c r="H5" s="201">
        <f t="shared" ref="H5:H14" si="0">IF(OR(D5="ק""ג",D5="ליטר"),F5/(E5*1000),F5/E5)</f>
        <v>3.2000000000000001E-2</v>
      </c>
    </row>
    <row r="6" spans="1:8" ht="26.1" customHeight="1" x14ac:dyDescent="0.2">
      <c r="A6" s="202" t="s">
        <v>65</v>
      </c>
      <c r="B6" s="203" t="s">
        <v>66</v>
      </c>
      <c r="C6" s="203" t="s">
        <v>62</v>
      </c>
      <c r="D6" s="203" t="s">
        <v>63</v>
      </c>
      <c r="E6" s="204">
        <v>1</v>
      </c>
      <c r="F6" s="204">
        <v>55</v>
      </c>
      <c r="G6" s="203" t="s">
        <v>64</v>
      </c>
      <c r="H6" s="201">
        <f t="shared" si="0"/>
        <v>5.5E-2</v>
      </c>
    </row>
    <row r="7" spans="1:8" ht="26.1" customHeight="1" x14ac:dyDescent="0.2">
      <c r="A7" s="198" t="s">
        <v>67</v>
      </c>
      <c r="B7" s="199" t="s">
        <v>68</v>
      </c>
      <c r="C7" s="199" t="s">
        <v>69</v>
      </c>
      <c r="D7" s="199" t="s">
        <v>70</v>
      </c>
      <c r="E7" s="200">
        <v>1</v>
      </c>
      <c r="F7" s="200">
        <v>18</v>
      </c>
      <c r="G7" s="199" t="s">
        <v>71</v>
      </c>
      <c r="H7" s="201">
        <f t="shared" si="0"/>
        <v>1.7999999999999999E-2</v>
      </c>
    </row>
    <row r="8" spans="1:8" ht="26.1" customHeight="1" x14ac:dyDescent="0.2">
      <c r="A8" s="202" t="s">
        <v>72</v>
      </c>
      <c r="B8" s="203" t="s">
        <v>73</v>
      </c>
      <c r="C8" s="203" t="s">
        <v>69</v>
      </c>
      <c r="D8" s="203" t="s">
        <v>74</v>
      </c>
      <c r="E8" s="204">
        <v>30</v>
      </c>
      <c r="F8" s="204">
        <v>28</v>
      </c>
      <c r="G8" s="203" t="s">
        <v>75</v>
      </c>
      <c r="H8" s="201">
        <f t="shared" si="0"/>
        <v>0.93333333333333335</v>
      </c>
    </row>
    <row r="9" spans="1:8" ht="26.1" customHeight="1" x14ac:dyDescent="0.2">
      <c r="A9" s="198" t="s">
        <v>76</v>
      </c>
      <c r="B9" s="199" t="s">
        <v>77</v>
      </c>
      <c r="C9" s="199" t="s">
        <v>78</v>
      </c>
      <c r="D9" s="199" t="s">
        <v>63</v>
      </c>
      <c r="E9" s="200">
        <v>1</v>
      </c>
      <c r="F9" s="200">
        <v>5</v>
      </c>
      <c r="G9" s="199" t="s">
        <v>64</v>
      </c>
      <c r="H9" s="201">
        <f t="shared" si="0"/>
        <v>5.0000000000000001E-3</v>
      </c>
    </row>
    <row r="10" spans="1:8" ht="26.1" customHeight="1" x14ac:dyDescent="0.2">
      <c r="A10" s="202" t="s">
        <v>79</v>
      </c>
      <c r="B10" s="203" t="s">
        <v>80</v>
      </c>
      <c r="C10" s="203" t="s">
        <v>81</v>
      </c>
      <c r="D10" s="203" t="s">
        <v>70</v>
      </c>
      <c r="E10" s="204">
        <v>1</v>
      </c>
      <c r="F10" s="204">
        <v>35</v>
      </c>
      <c r="G10" s="203" t="s">
        <v>71</v>
      </c>
      <c r="H10" s="201">
        <f t="shared" si="0"/>
        <v>3.5000000000000003E-2</v>
      </c>
    </row>
    <row r="11" spans="1:8" ht="26.1" customHeight="1" x14ac:dyDescent="0.2">
      <c r="A11" s="198" t="s">
        <v>82</v>
      </c>
      <c r="B11" s="199" t="s">
        <v>83</v>
      </c>
      <c r="C11" s="199" t="s">
        <v>84</v>
      </c>
      <c r="D11" s="199" t="s">
        <v>63</v>
      </c>
      <c r="E11" s="200">
        <v>1</v>
      </c>
      <c r="F11" s="200">
        <v>12</v>
      </c>
      <c r="G11" s="199" t="s">
        <v>64</v>
      </c>
      <c r="H11" s="201">
        <f t="shared" si="0"/>
        <v>1.2E-2</v>
      </c>
    </row>
    <row r="12" spans="1:8" ht="26.1" customHeight="1" x14ac:dyDescent="0.2">
      <c r="A12" s="202" t="s">
        <v>85</v>
      </c>
      <c r="B12" s="203" t="s">
        <v>86</v>
      </c>
      <c r="C12" s="203" t="s">
        <v>69</v>
      </c>
      <c r="D12" s="203" t="s">
        <v>63</v>
      </c>
      <c r="E12" s="204">
        <v>1</v>
      </c>
      <c r="F12" s="204">
        <v>42</v>
      </c>
      <c r="G12" s="203" t="s">
        <v>64</v>
      </c>
      <c r="H12" s="201">
        <f t="shared" si="0"/>
        <v>4.2000000000000003E-2</v>
      </c>
    </row>
    <row r="13" spans="1:8" ht="26.1" customHeight="1" x14ac:dyDescent="0.2">
      <c r="A13" s="198" t="s">
        <v>87</v>
      </c>
      <c r="B13" s="199" t="s">
        <v>88</v>
      </c>
      <c r="C13" s="199" t="s">
        <v>78</v>
      </c>
      <c r="D13" s="199" t="s">
        <v>63</v>
      </c>
      <c r="E13" s="200">
        <v>1</v>
      </c>
      <c r="F13" s="200">
        <v>6</v>
      </c>
      <c r="G13" s="199" t="s">
        <v>64</v>
      </c>
      <c r="H13" s="201">
        <f t="shared" si="0"/>
        <v>6.0000000000000001E-3</v>
      </c>
    </row>
    <row r="14" spans="1:8" ht="26.1" customHeight="1" x14ac:dyDescent="0.2">
      <c r="A14" s="202" t="s">
        <v>89</v>
      </c>
      <c r="B14" s="203" t="s">
        <v>90</v>
      </c>
      <c r="C14" s="203" t="s">
        <v>78</v>
      </c>
      <c r="D14" s="203" t="s">
        <v>63</v>
      </c>
      <c r="E14" s="204">
        <v>1</v>
      </c>
      <c r="F14" s="204">
        <v>65</v>
      </c>
      <c r="G14" s="203" t="s">
        <v>64</v>
      </c>
      <c r="H14" s="201">
        <f t="shared" si="0"/>
        <v>6.5000000000000002E-2</v>
      </c>
    </row>
    <row r="16" spans="1:8" ht="9.9499999999999993" customHeight="1" x14ac:dyDescent="0.2"/>
  </sheetData>
  <mergeCells count="3">
    <mergeCell ref="A1:H1"/>
    <mergeCell ref="A2:H2"/>
    <mergeCell ref="A3:H3"/>
  </mergeCells>
  <dataValidations count="3">
    <dataValidation type="list" allowBlank="1" showInputMessage="1" showErrorMessage="1" sqref="C5:C14" xr:uid="{93CBEDE5-5EF4-4D4D-8088-ABDF6B27E7B0}">
      <formula1>"בשר ועוף,דגים,חלב וביצים,ירקות ופירות,יבשים ותבלינים,שמנים,מאפים,שתייה,אחר"</formula1>
    </dataValidation>
    <dataValidation type="list" allowBlank="1" showInputMessage="1" showErrorMessage="1" sqref="D5:D14" xr:uid="{185406D2-5AE5-4467-BF17-8BE400D8BA4A}">
      <formula1>"ק""ג,ליטר,תבנית,אריזה,יחידה,חבילה"</formula1>
    </dataValidation>
    <dataValidation type="list" allowBlank="1" showInputMessage="1" showErrorMessage="1" sqref="G5:G14" xr:uid="{D06689A4-9395-441B-A822-75D9C93B9048}">
      <formula1>"גרם,מ""ל,יחידה"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2276-D979-4BDD-A75D-536B312AA1E4}">
  <dimension ref="A1:J333"/>
  <sheetViews>
    <sheetView rightToLeft="1" workbookViewId="0">
      <selection activeCell="B14" sqref="B14"/>
    </sheetView>
  </sheetViews>
  <sheetFormatPr defaultRowHeight="14.25" x14ac:dyDescent="0.2"/>
  <cols>
    <col min="1" max="1" width="33.375" style="63" customWidth="1"/>
    <col min="2" max="2" width="20" style="63" customWidth="1"/>
    <col min="3" max="3" width="16.625" style="63" customWidth="1"/>
    <col min="4" max="4" width="25" style="63" customWidth="1"/>
    <col min="5" max="5" width="20" style="63" customWidth="1"/>
    <col min="6" max="6" width="18.375" style="63" customWidth="1"/>
    <col min="7" max="16384" width="9" style="63"/>
  </cols>
  <sheetData>
    <row r="1" spans="1:10" ht="50.1" customHeight="1" x14ac:dyDescent="0.4">
      <c r="A1" s="162" t="s">
        <v>92</v>
      </c>
      <c r="B1" s="162"/>
      <c r="C1" s="162"/>
      <c r="D1" s="162"/>
      <c r="E1" s="162"/>
      <c r="F1" s="162"/>
      <c r="G1"/>
      <c r="H1"/>
      <c r="I1"/>
      <c r="J1"/>
    </row>
    <row r="2" spans="1:10" ht="24.95" customHeight="1" x14ac:dyDescent="0.2">
      <c r="A2" s="163" t="s">
        <v>330</v>
      </c>
      <c r="B2" s="163"/>
      <c r="C2" s="163"/>
      <c r="D2" s="163"/>
      <c r="E2" s="163"/>
      <c r="F2" s="163"/>
      <c r="G2"/>
      <c r="H2"/>
      <c r="I2"/>
      <c r="J2"/>
    </row>
    <row r="3" spans="1:10" ht="9.9499999999999993" customHeight="1" x14ac:dyDescent="0.2">
      <c r="A3"/>
      <c r="B3"/>
      <c r="C3"/>
      <c r="D3"/>
      <c r="E3"/>
      <c r="F3"/>
      <c r="G3"/>
      <c r="H3"/>
      <c r="I3"/>
      <c r="J3"/>
    </row>
    <row r="4" spans="1:10" ht="35.1" customHeight="1" x14ac:dyDescent="0.25">
      <c r="A4" s="169" t="s">
        <v>331</v>
      </c>
      <c r="B4" s="169"/>
      <c r="C4" s="169"/>
      <c r="D4" s="169"/>
      <c r="E4" s="169"/>
      <c r="F4" s="169"/>
      <c r="G4"/>
      <c r="H4"/>
      <c r="I4"/>
      <c r="J4"/>
    </row>
    <row r="5" spans="1:10" ht="27.95" customHeight="1" x14ac:dyDescent="0.2">
      <c r="A5" s="170" t="s">
        <v>349</v>
      </c>
      <c r="B5" s="170"/>
      <c r="C5" s="170"/>
      <c r="D5" s="170"/>
      <c r="E5" s="170"/>
      <c r="F5" s="170"/>
      <c r="G5"/>
      <c r="H5"/>
      <c r="I5"/>
      <c r="J5"/>
    </row>
    <row r="6" spans="1:10" ht="26.1" customHeight="1" x14ac:dyDescent="0.2">
      <c r="A6" s="170" t="s">
        <v>332</v>
      </c>
      <c r="B6" s="170"/>
      <c r="C6" s="170"/>
      <c r="D6" s="170"/>
      <c r="E6" s="170"/>
      <c r="F6" s="170"/>
      <c r="G6"/>
      <c r="H6"/>
      <c r="I6"/>
      <c r="J6"/>
    </row>
    <row r="7" spans="1:10" ht="26.1" customHeight="1" x14ac:dyDescent="0.2">
      <c r="A7" s="170" t="s">
        <v>333</v>
      </c>
      <c r="B7" s="170"/>
      <c r="C7" s="170"/>
      <c r="D7" s="170"/>
      <c r="E7" s="170"/>
      <c r="F7" s="170"/>
      <c r="G7"/>
      <c r="H7"/>
      <c r="I7"/>
      <c r="J7"/>
    </row>
    <row r="8" spans="1:10" ht="26.1" customHeight="1" x14ac:dyDescent="0.25">
      <c r="A8" s="171" t="s">
        <v>334</v>
      </c>
      <c r="B8" s="171"/>
      <c r="C8" s="171"/>
      <c r="D8" s="171"/>
      <c r="E8" s="171"/>
      <c r="F8" s="171"/>
      <c r="G8"/>
      <c r="H8"/>
      <c r="I8"/>
      <c r="J8"/>
    </row>
    <row r="9" spans="1:10" ht="26.1" customHeight="1" x14ac:dyDescent="0.2">
      <c r="A9" s="206" t="s">
        <v>350</v>
      </c>
      <c r="B9" s="206"/>
      <c r="C9" s="206"/>
      <c r="D9" s="206"/>
      <c r="E9" s="206"/>
      <c r="F9" s="206"/>
      <c r="G9"/>
      <c r="H9"/>
      <c r="I9"/>
      <c r="J9"/>
    </row>
    <row r="10" spans="1:10" ht="8.1" customHeight="1" x14ac:dyDescent="0.2">
      <c r="A10"/>
      <c r="B10"/>
      <c r="C10"/>
      <c r="D10"/>
      <c r="E10"/>
      <c r="F10"/>
      <c r="G10"/>
      <c r="H10"/>
      <c r="I10"/>
      <c r="J10"/>
    </row>
    <row r="11" spans="1:10" ht="27.95" customHeight="1" x14ac:dyDescent="0.25">
      <c r="A11" s="172" t="s">
        <v>335</v>
      </c>
      <c r="B11" s="172"/>
      <c r="C11" s="172"/>
      <c r="D11" s="172"/>
      <c r="E11" s="172"/>
      <c r="F11" s="172"/>
      <c r="G11"/>
      <c r="H11"/>
      <c r="I11"/>
      <c r="J11"/>
    </row>
    <row r="12" spans="1:10" ht="27.95" customHeight="1" thickBot="1" x14ac:dyDescent="0.3">
      <c r="A12" s="173" t="s">
        <v>336</v>
      </c>
      <c r="B12" s="173" t="s">
        <v>132</v>
      </c>
      <c r="C12" s="173" t="s">
        <v>54</v>
      </c>
      <c r="D12" s="173" t="s">
        <v>337</v>
      </c>
      <c r="E12" s="173" t="s">
        <v>338</v>
      </c>
      <c r="F12" s="173" t="s">
        <v>339</v>
      </c>
      <c r="G12"/>
      <c r="H12"/>
      <c r="I12"/>
      <c r="J12"/>
    </row>
    <row r="13" spans="1:10" ht="26.1" customHeight="1" x14ac:dyDescent="0.25">
      <c r="A13" s="174">
        <v>1</v>
      </c>
      <c r="B13" s="143" t="str">
        <f>B27</f>
        <v>כדורי בשר ברוטב עגבניות</v>
      </c>
      <c r="C13" s="143" t="str">
        <f>B28</f>
        <v>מנה עיקרית</v>
      </c>
      <c r="D13" s="153">
        <f>E42</f>
        <v>7.8916666666666666</v>
      </c>
      <c r="E13" s="175">
        <f>B54</f>
        <v>8.8816666666666659</v>
      </c>
      <c r="F13" s="176" t="str">
        <f>IF(B27="","⭕ לא הוגדרה","✅ מוכנה")</f>
        <v>✅ מוכנה</v>
      </c>
      <c r="G13"/>
      <c r="H13"/>
      <c r="I13"/>
      <c r="J13"/>
    </row>
    <row r="14" spans="1:10" ht="26.1" customHeight="1" x14ac:dyDescent="0.25">
      <c r="A14" s="174">
        <v>2</v>
      </c>
      <c r="B14" s="143">
        <f>B58</f>
        <v>0</v>
      </c>
      <c r="C14" s="143">
        <f>B59</f>
        <v>0</v>
      </c>
      <c r="D14" s="153">
        <f>E73</f>
        <v>0</v>
      </c>
      <c r="E14" s="175">
        <f>B85</f>
        <v>0</v>
      </c>
      <c r="F14" s="176" t="str">
        <f>IF(B58="","⭕ לא הוגדרה","✅ מוכנה")</f>
        <v>⭕ לא הוגדרה</v>
      </c>
      <c r="G14"/>
      <c r="H14"/>
      <c r="I14"/>
      <c r="J14"/>
    </row>
    <row r="15" spans="1:10" ht="26.1" customHeight="1" x14ac:dyDescent="0.25">
      <c r="A15" s="181">
        <v>3</v>
      </c>
      <c r="B15" s="160">
        <f>B89</f>
        <v>0</v>
      </c>
      <c r="C15" s="160">
        <f>B90</f>
        <v>0</v>
      </c>
      <c r="D15" s="182">
        <f>E104</f>
        <v>0</v>
      </c>
      <c r="E15" s="183">
        <f>B116</f>
        <v>0</v>
      </c>
      <c r="F15" s="184" t="str">
        <f>IF(B89="","⭕ לא הוגדרה","✅ מוכנה")</f>
        <v>⭕ לא הוגדרה</v>
      </c>
      <c r="G15"/>
      <c r="H15"/>
      <c r="I15"/>
      <c r="J15"/>
    </row>
    <row r="16" spans="1:10" ht="26.1" customHeight="1" x14ac:dyDescent="0.25">
      <c r="A16" s="181">
        <v>4</v>
      </c>
      <c r="B16" s="160">
        <f>B120</f>
        <v>0</v>
      </c>
      <c r="C16" s="160">
        <f>B121</f>
        <v>0</v>
      </c>
      <c r="D16" s="182">
        <f>E135</f>
        <v>0</v>
      </c>
      <c r="E16" s="183">
        <f>B147</f>
        <v>0</v>
      </c>
      <c r="F16" s="184" t="str">
        <f>IF(B120="","⭕ לא הוגדרה","✅ מוכנה")</f>
        <v>⭕ לא הוגדרה</v>
      </c>
      <c r="G16"/>
      <c r="H16"/>
      <c r="I16"/>
      <c r="J16"/>
    </row>
    <row r="17" spans="1:10" ht="26.1" customHeight="1" x14ac:dyDescent="0.25">
      <c r="A17" s="181">
        <v>5</v>
      </c>
      <c r="B17" s="160">
        <f>B151</f>
        <v>0</v>
      </c>
      <c r="C17" s="160">
        <f>B152</f>
        <v>0</v>
      </c>
      <c r="D17" s="182">
        <f>E166</f>
        <v>0</v>
      </c>
      <c r="E17" s="183">
        <f>B178</f>
        <v>0</v>
      </c>
      <c r="F17" s="184" t="str">
        <f>IF(B151="","⭕ לא הוגדרה","✅ מוכנה")</f>
        <v>⭕ לא הוגדרה</v>
      </c>
      <c r="G17"/>
      <c r="H17"/>
      <c r="I17"/>
      <c r="J17"/>
    </row>
    <row r="18" spans="1:10" ht="26.1" customHeight="1" x14ac:dyDescent="0.25">
      <c r="A18" s="181">
        <v>6</v>
      </c>
      <c r="B18" s="160">
        <f>B182</f>
        <v>0</v>
      </c>
      <c r="C18" s="160">
        <f>B183</f>
        <v>0</v>
      </c>
      <c r="D18" s="182">
        <f>E197</f>
        <v>0</v>
      </c>
      <c r="E18" s="183">
        <f>B209</f>
        <v>0</v>
      </c>
      <c r="F18" s="184" t="str">
        <f>IF(B182="","⭕ לא הוגדרה","✅ מוכנה")</f>
        <v>⭕ לא הוגדרה</v>
      </c>
      <c r="G18"/>
      <c r="H18"/>
      <c r="I18"/>
      <c r="J18"/>
    </row>
    <row r="19" spans="1:10" ht="26.1" customHeight="1" x14ac:dyDescent="0.25">
      <c r="A19" s="181">
        <v>7</v>
      </c>
      <c r="B19" s="160">
        <f>B213</f>
        <v>0</v>
      </c>
      <c r="C19" s="160">
        <f>B214</f>
        <v>0</v>
      </c>
      <c r="D19" s="182">
        <f>E228</f>
        <v>0</v>
      </c>
      <c r="E19" s="183">
        <f>B240</f>
        <v>0</v>
      </c>
      <c r="F19" s="184" t="str">
        <f>IF(B213="","⭕ לא הוגדרה","✅ מוכנה")</f>
        <v>⭕ לא הוגדרה</v>
      </c>
      <c r="G19"/>
      <c r="H19"/>
      <c r="I19"/>
      <c r="J19"/>
    </row>
    <row r="20" spans="1:10" ht="26.1" customHeight="1" x14ac:dyDescent="0.25">
      <c r="A20" s="181">
        <v>8</v>
      </c>
      <c r="B20" s="160">
        <f>B244</f>
        <v>0</v>
      </c>
      <c r="C20" s="160">
        <f>B245</f>
        <v>0</v>
      </c>
      <c r="D20" s="182">
        <f>E259</f>
        <v>0</v>
      </c>
      <c r="E20" s="183">
        <f>B271</f>
        <v>0</v>
      </c>
      <c r="F20" s="184" t="str">
        <f>IF(B244="","⭕ לא הוגדרה","✅ מוכנה")</f>
        <v>⭕ לא הוגדרה</v>
      </c>
      <c r="G20"/>
      <c r="H20"/>
      <c r="I20"/>
      <c r="J20"/>
    </row>
    <row r="21" spans="1:10" ht="26.1" customHeight="1" x14ac:dyDescent="0.25">
      <c r="A21" s="181">
        <v>9</v>
      </c>
      <c r="B21" s="160">
        <f>B275</f>
        <v>0</v>
      </c>
      <c r="C21" s="160">
        <f>B276</f>
        <v>0</v>
      </c>
      <c r="D21" s="182">
        <f>E290</f>
        <v>0</v>
      </c>
      <c r="E21" s="183">
        <f>B302</f>
        <v>0</v>
      </c>
      <c r="F21" s="184" t="str">
        <f>IF(B275="","⭕ לא הוגדרה","✅ מוכנה")</f>
        <v>⭕ לא הוגדרה</v>
      </c>
      <c r="G21"/>
      <c r="H21"/>
      <c r="I21"/>
      <c r="J21"/>
    </row>
    <row r="22" spans="1:10" ht="26.1" customHeight="1" thickBot="1" x14ac:dyDescent="0.3">
      <c r="A22" s="177">
        <v>10</v>
      </c>
      <c r="B22" s="144">
        <f>B306</f>
        <v>0</v>
      </c>
      <c r="C22" s="144">
        <f>B307</f>
        <v>0</v>
      </c>
      <c r="D22" s="178">
        <f>E321</f>
        <v>0</v>
      </c>
      <c r="E22" s="179">
        <f>B333</f>
        <v>0</v>
      </c>
      <c r="F22" s="180" t="str">
        <f>IF(B306="","⭕ לא הוגדרה","✅ מוכנה")</f>
        <v>⭕ לא הוגדרה</v>
      </c>
      <c r="G22"/>
      <c r="H22"/>
      <c r="I22"/>
      <c r="J22"/>
    </row>
    <row r="23" spans="1:10" ht="26.1" customHeight="1" x14ac:dyDescent="0.25">
      <c r="A23" s="181"/>
      <c r="B23" s="181"/>
      <c r="C23" s="181"/>
      <c r="D23" s="181"/>
      <c r="E23" s="181"/>
      <c r="F23" s="184"/>
      <c r="G23"/>
      <c r="H23"/>
      <c r="I23"/>
      <c r="J23"/>
    </row>
    <row r="24" spans="1:10" ht="26.1" customHeight="1" x14ac:dyDescent="0.25">
      <c r="A24" s="181"/>
      <c r="B24" s="181"/>
      <c r="C24" s="181"/>
      <c r="D24" s="181"/>
      <c r="E24" s="181"/>
      <c r="F24" s="184"/>
      <c r="G24"/>
      <c r="H24"/>
      <c r="I24"/>
      <c r="J24"/>
    </row>
    <row r="25" spans="1:10" ht="26.1" customHeight="1" x14ac:dyDescent="0.25">
      <c r="A25" s="164" t="s">
        <v>93</v>
      </c>
      <c r="B25" s="164"/>
      <c r="C25" s="164"/>
      <c r="D25" s="164"/>
      <c r="E25" s="164"/>
      <c r="F25"/>
      <c r="G25"/>
      <c r="H25"/>
      <c r="I25"/>
      <c r="J25"/>
    </row>
    <row r="26" spans="1:10" ht="26.1" customHeight="1" x14ac:dyDescent="0.25">
      <c r="A26" s="165" t="s">
        <v>94</v>
      </c>
      <c r="B26" s="165"/>
      <c r="C26" s="165"/>
      <c r="D26" s="165"/>
      <c r="E26" s="165"/>
      <c r="F26"/>
      <c r="G26"/>
      <c r="H26"/>
      <c r="I26"/>
      <c r="J26"/>
    </row>
    <row r="27" spans="1:10" ht="26.1" customHeight="1" x14ac:dyDescent="0.25">
      <c r="A27" s="132" t="s">
        <v>95</v>
      </c>
      <c r="B27" s="135" t="s">
        <v>96</v>
      </c>
      <c r="C27"/>
      <c r="D27"/>
      <c r="E27"/>
      <c r="F27"/>
      <c r="G27"/>
      <c r="H27"/>
      <c r="I27"/>
      <c r="J27"/>
    </row>
    <row r="28" spans="1:10" ht="27.95" customHeight="1" x14ac:dyDescent="0.25">
      <c r="A28" s="132" t="s">
        <v>97</v>
      </c>
      <c r="B28" s="135" t="s">
        <v>98</v>
      </c>
      <c r="C28"/>
      <c r="D28"/>
      <c r="E28"/>
      <c r="F28"/>
      <c r="G28"/>
      <c r="H28"/>
      <c r="I28"/>
      <c r="J28"/>
    </row>
    <row r="29" spans="1:10" ht="15" x14ac:dyDescent="0.25">
      <c r="A29" s="132" t="s">
        <v>99</v>
      </c>
      <c r="B29" s="135">
        <v>150</v>
      </c>
      <c r="C29" s="136" t="s">
        <v>64</v>
      </c>
      <c r="D29"/>
      <c r="E29"/>
      <c r="F29"/>
      <c r="G29"/>
      <c r="H29"/>
      <c r="I29"/>
      <c r="J29"/>
    </row>
    <row r="30" spans="1:10" ht="27.95" customHeight="1" x14ac:dyDescent="0.25">
      <c r="A30" s="132" t="s">
        <v>100</v>
      </c>
      <c r="B30" s="135">
        <v>20</v>
      </c>
      <c r="C30" s="136" t="s">
        <v>101</v>
      </c>
      <c r="D30"/>
      <c r="E30"/>
      <c r="F30"/>
      <c r="G30"/>
      <c r="H30"/>
      <c r="I30"/>
      <c r="J30"/>
    </row>
    <row r="31" spans="1:10" ht="27.95" customHeight="1" x14ac:dyDescent="0.2">
      <c r="A31"/>
      <c r="B31"/>
      <c r="C31"/>
      <c r="D31"/>
      <c r="E31"/>
      <c r="F31"/>
      <c r="G31"/>
      <c r="H31"/>
      <c r="I31"/>
      <c r="J31"/>
    </row>
    <row r="32" spans="1:10" ht="26.1" customHeight="1" x14ac:dyDescent="0.25">
      <c r="A32" s="165" t="s">
        <v>102</v>
      </c>
      <c r="B32" s="165"/>
      <c r="C32" s="165"/>
      <c r="D32" s="165"/>
      <c r="E32" s="165"/>
      <c r="F32"/>
      <c r="G32"/>
      <c r="H32"/>
      <c r="I32"/>
      <c r="J32"/>
    </row>
    <row r="33" spans="1:10" ht="26.1" customHeight="1" x14ac:dyDescent="0.25">
      <c r="A33" s="137" t="s">
        <v>103</v>
      </c>
      <c r="B33" s="137" t="s">
        <v>104</v>
      </c>
      <c r="C33" s="137" t="s">
        <v>75</v>
      </c>
      <c r="D33" s="137" t="s">
        <v>105</v>
      </c>
      <c r="E33" s="137" t="s">
        <v>106</v>
      </c>
      <c r="F33"/>
      <c r="G33"/>
      <c r="H33"/>
      <c r="I33"/>
      <c r="J33"/>
    </row>
    <row r="34" spans="1:10" ht="26.1" customHeight="1" x14ac:dyDescent="0.2">
      <c r="A34" s="135" t="s">
        <v>66</v>
      </c>
      <c r="B34" s="138">
        <v>120</v>
      </c>
      <c r="C34" s="138" t="s">
        <v>64</v>
      </c>
      <c r="D34" s="133">
        <f>IFERROR(VLOOKUP(A34,'מאגר חומרי גלם'!B:H,7,FALSE),0)</f>
        <v>5.5E-2</v>
      </c>
      <c r="E34" s="133">
        <f>B34*D34</f>
        <v>6.6</v>
      </c>
      <c r="F34"/>
      <c r="G34"/>
      <c r="H34"/>
      <c r="I34"/>
      <c r="J34"/>
    </row>
    <row r="35" spans="1:10" ht="27.95" customHeight="1" x14ac:dyDescent="0.2">
      <c r="A35" s="135" t="s">
        <v>77</v>
      </c>
      <c r="B35" s="138">
        <v>50</v>
      </c>
      <c r="C35" s="138" t="s">
        <v>64</v>
      </c>
      <c r="D35" s="133">
        <f>IFERROR(VLOOKUP(A35,'מאגר חומרי גלם'!B:H,7,FALSE),0)</f>
        <v>5.0000000000000001E-3</v>
      </c>
      <c r="E35" s="133">
        <f>B35*D35</f>
        <v>0.25</v>
      </c>
      <c r="F35"/>
      <c r="G35"/>
      <c r="H35"/>
      <c r="I35"/>
      <c r="J35"/>
    </row>
    <row r="36" spans="1:10" x14ac:dyDescent="0.2">
      <c r="A36" s="135" t="s">
        <v>73</v>
      </c>
      <c r="B36" s="138">
        <v>0.5</v>
      </c>
      <c r="C36" s="138" t="s">
        <v>75</v>
      </c>
      <c r="D36" s="133">
        <f>IFERROR(VLOOKUP(A36,'מאגר חומרי גלם'!B:H,7,FALSE),0)</f>
        <v>0.93333333333333335</v>
      </c>
      <c r="E36" s="133">
        <f>B36*D36</f>
        <v>0.46666666666666667</v>
      </c>
      <c r="F36"/>
      <c r="G36"/>
      <c r="H36"/>
      <c r="I36"/>
      <c r="J36"/>
    </row>
    <row r="37" spans="1:10" ht="27.95" customHeight="1" x14ac:dyDescent="0.2">
      <c r="A37" s="135" t="s">
        <v>77</v>
      </c>
      <c r="B37" s="138">
        <v>10</v>
      </c>
      <c r="C37" s="138" t="s">
        <v>64</v>
      </c>
      <c r="D37" s="133">
        <f>IFERROR(VLOOKUP(A37,'מאגר חומרי גלם'!B:H,7,FALSE),0)</f>
        <v>5.0000000000000001E-3</v>
      </c>
      <c r="E37" s="133">
        <f>B37*D37</f>
        <v>0.05</v>
      </c>
      <c r="F37"/>
      <c r="G37"/>
      <c r="H37"/>
      <c r="I37"/>
      <c r="J37"/>
    </row>
    <row r="38" spans="1:10" ht="27.95" customHeight="1" x14ac:dyDescent="0.2">
      <c r="A38" s="135" t="s">
        <v>80</v>
      </c>
      <c r="B38" s="138">
        <v>15</v>
      </c>
      <c r="C38" s="138" t="s">
        <v>71</v>
      </c>
      <c r="D38" s="133">
        <f>IFERROR(VLOOKUP(A38,'מאגר חומרי גלם'!B:H,7,FALSE),0)</f>
        <v>3.5000000000000003E-2</v>
      </c>
      <c r="E38" s="133">
        <f>B38*D38</f>
        <v>0.52500000000000002</v>
      </c>
      <c r="F38"/>
      <c r="G38"/>
      <c r="H38"/>
      <c r="I38"/>
      <c r="J38"/>
    </row>
    <row r="39" spans="1:10" ht="27.95" customHeight="1" x14ac:dyDescent="0.2">
      <c r="A39" s="135"/>
      <c r="B39" s="138"/>
      <c r="C39" s="138"/>
      <c r="D39" s="133">
        <f>IFERROR(VLOOKUP(A39,'מאגר חומרי גלם'!B:H,7,FALSE),0)</f>
        <v>0</v>
      </c>
      <c r="E39" s="133">
        <f>B39*D39</f>
        <v>0</v>
      </c>
      <c r="F39"/>
      <c r="G39"/>
      <c r="H39"/>
      <c r="I39"/>
      <c r="J39"/>
    </row>
    <row r="40" spans="1:10" ht="27.95" customHeight="1" x14ac:dyDescent="0.2">
      <c r="A40" s="135"/>
      <c r="B40" s="138"/>
      <c r="C40" s="138"/>
      <c r="D40" s="133">
        <f>IFERROR(VLOOKUP(A40,'מאגר חומרי גלם'!B:H,7,FALSE),0)</f>
        <v>0</v>
      </c>
      <c r="E40" s="133">
        <f>B40*D40</f>
        <v>0</v>
      </c>
      <c r="F40"/>
      <c r="G40"/>
      <c r="H40"/>
      <c r="I40"/>
      <c r="J40"/>
    </row>
    <row r="41" spans="1:10" ht="15" thickBot="1" x14ac:dyDescent="0.25">
      <c r="A41" s="140"/>
      <c r="B41" s="142"/>
      <c r="C41" s="142"/>
      <c r="D41" s="144">
        <f>IFERROR(VLOOKUP(A41,'מאגר חומרי גלם'!B:H,7,FALSE),0)</f>
        <v>0</v>
      </c>
      <c r="E41" s="134">
        <f>B41*D41</f>
        <v>0</v>
      </c>
    </row>
    <row r="42" spans="1:10" ht="15" x14ac:dyDescent="0.25">
      <c r="A42" s="145" t="s">
        <v>107</v>
      </c>
      <c r="E42" s="146">
        <f>SUM(E34:E41)</f>
        <v>7.8916666666666666</v>
      </c>
    </row>
    <row r="44" spans="1:10" ht="15.75" x14ac:dyDescent="0.25">
      <c r="A44" s="166" t="s">
        <v>108</v>
      </c>
      <c r="B44" s="166"/>
      <c r="C44" s="166"/>
      <c r="D44" s="166"/>
    </row>
    <row r="45" spans="1:10" ht="15" x14ac:dyDescent="0.25">
      <c r="A45" s="147" t="s">
        <v>109</v>
      </c>
      <c r="B45" s="147" t="s">
        <v>110</v>
      </c>
      <c r="C45" s="147" t="s">
        <v>111</v>
      </c>
      <c r="D45" s="147" t="s">
        <v>112</v>
      </c>
    </row>
    <row r="46" spans="1:10" ht="15" x14ac:dyDescent="0.25">
      <c r="A46" s="145" t="s">
        <v>113</v>
      </c>
      <c r="B46" s="141">
        <v>30</v>
      </c>
      <c r="C46" s="141">
        <v>50</v>
      </c>
      <c r="D46" s="143">
        <f>IF(C46&gt;0,B46/C46,0)</f>
        <v>0.6</v>
      </c>
    </row>
    <row r="47" spans="1:10" ht="15" x14ac:dyDescent="0.25">
      <c r="A47" s="145" t="s">
        <v>114</v>
      </c>
      <c r="B47" s="141">
        <v>20</v>
      </c>
      <c r="C47" s="141">
        <v>50</v>
      </c>
      <c r="D47" s="143">
        <f>IF(C47&gt;0,B47/C47,0)</f>
        <v>0.4</v>
      </c>
    </row>
    <row r="48" spans="1:10" ht="15" x14ac:dyDescent="0.25">
      <c r="A48" s="148" t="s">
        <v>115</v>
      </c>
      <c r="B48" s="149">
        <v>5</v>
      </c>
      <c r="C48" s="149">
        <v>50</v>
      </c>
      <c r="D48" s="150">
        <f>IF(C48&gt;0,B48/C48,0)</f>
        <v>0.1</v>
      </c>
    </row>
    <row r="49" spans="1:5" ht="15" x14ac:dyDescent="0.25">
      <c r="A49" s="151" t="s">
        <v>116</v>
      </c>
      <c r="D49" s="152">
        <f>SUM(D46:D48)</f>
        <v>1.1000000000000001</v>
      </c>
    </row>
    <row r="51" spans="1:5" ht="15.75" x14ac:dyDescent="0.25">
      <c r="A51" s="167" t="s">
        <v>117</v>
      </c>
      <c r="B51" s="167"/>
      <c r="C51" s="167"/>
    </row>
    <row r="52" spans="1:5" ht="15" x14ac:dyDescent="0.25">
      <c r="A52" s="151" t="s">
        <v>118</v>
      </c>
      <c r="B52" s="153">
        <f>E42</f>
        <v>7.8916666666666666</v>
      </c>
    </row>
    <row r="53" spans="1:5" ht="15.75" thickBot="1" x14ac:dyDescent="0.3">
      <c r="A53" s="154" t="s">
        <v>119</v>
      </c>
      <c r="B53" s="155">
        <f>D49/60*AVERAGE('הגדרות עסק'!B6:B10)</f>
        <v>0.99</v>
      </c>
    </row>
    <row r="54" spans="1:5" ht="16.5" x14ac:dyDescent="0.25">
      <c r="A54" s="151" t="s">
        <v>120</v>
      </c>
      <c r="B54" s="156">
        <f>B52+B53</f>
        <v>8.8816666666666659</v>
      </c>
      <c r="C54" s="157" t="s">
        <v>121</v>
      </c>
    </row>
    <row r="55" spans="1:5" x14ac:dyDescent="0.2">
      <c r="A55" s="158"/>
    </row>
    <row r="56" spans="1:5" ht="18" x14ac:dyDescent="0.25">
      <c r="A56" s="168" t="s">
        <v>340</v>
      </c>
      <c r="B56" s="168"/>
      <c r="C56" s="168"/>
      <c r="D56" s="168"/>
      <c r="E56" s="168"/>
    </row>
    <row r="57" spans="1:5" ht="15.75" x14ac:dyDescent="0.25">
      <c r="A57" s="167" t="s">
        <v>94</v>
      </c>
      <c r="B57" s="167"/>
      <c r="C57" s="167"/>
      <c r="D57" s="167"/>
      <c r="E57" s="167"/>
    </row>
    <row r="58" spans="1:5" ht="15" x14ac:dyDescent="0.25">
      <c r="A58" s="145" t="s">
        <v>95</v>
      </c>
      <c r="B58" s="139"/>
    </row>
    <row r="59" spans="1:5" ht="15" x14ac:dyDescent="0.25">
      <c r="A59" s="145" t="s">
        <v>97</v>
      </c>
      <c r="B59" s="139"/>
    </row>
    <row r="60" spans="1:5" ht="15" x14ac:dyDescent="0.25">
      <c r="A60" s="145" t="s">
        <v>99</v>
      </c>
      <c r="B60" s="139"/>
      <c r="C60" s="159" t="s">
        <v>64</v>
      </c>
    </row>
    <row r="61" spans="1:5" ht="15" x14ac:dyDescent="0.25">
      <c r="A61" s="145" t="s">
        <v>100</v>
      </c>
      <c r="B61" s="139"/>
      <c r="C61" s="159" t="s">
        <v>101</v>
      </c>
    </row>
    <row r="63" spans="1:5" ht="15.75" x14ac:dyDescent="0.25">
      <c r="A63" s="166" t="s">
        <v>102</v>
      </c>
      <c r="B63" s="166"/>
      <c r="C63" s="166"/>
      <c r="D63" s="166"/>
      <c r="E63" s="166"/>
    </row>
    <row r="64" spans="1:5" ht="15" x14ac:dyDescent="0.25">
      <c r="A64" s="147" t="s">
        <v>103</v>
      </c>
      <c r="B64" s="147" t="s">
        <v>104</v>
      </c>
      <c r="C64" s="147" t="s">
        <v>75</v>
      </c>
      <c r="D64" s="147" t="s">
        <v>105</v>
      </c>
      <c r="E64" s="147" t="s">
        <v>106</v>
      </c>
    </row>
    <row r="65" spans="1:5" x14ac:dyDescent="0.2">
      <c r="A65" s="139"/>
      <c r="B65" s="141"/>
      <c r="C65" s="141"/>
      <c r="D65" s="143">
        <f>IFERROR(VLOOKUP(A65,'מאגר חומרי גלם'!B:H,7,FALSE),0)</f>
        <v>0</v>
      </c>
      <c r="E65" s="143">
        <f>B65*D65</f>
        <v>0</v>
      </c>
    </row>
    <row r="66" spans="1:5" x14ac:dyDescent="0.2">
      <c r="A66" s="139"/>
      <c r="B66" s="141"/>
      <c r="C66" s="141"/>
      <c r="D66" s="143">
        <f>IFERROR(VLOOKUP(A66,'מאגר חומרי גלם'!B:H,7,FALSE),0)</f>
        <v>0</v>
      </c>
      <c r="E66" s="143">
        <f t="shared" ref="E66:E71" si="0">B66*D66</f>
        <v>0</v>
      </c>
    </row>
    <row r="67" spans="1:5" x14ac:dyDescent="0.2">
      <c r="A67" s="139"/>
      <c r="B67" s="141"/>
      <c r="C67" s="141"/>
      <c r="D67" s="143">
        <f>IFERROR(VLOOKUP(A67,'מאגר חומרי גלם'!B:H,7,FALSE),0)</f>
        <v>0</v>
      </c>
      <c r="E67" s="143">
        <f t="shared" si="0"/>
        <v>0</v>
      </c>
    </row>
    <row r="68" spans="1:5" x14ac:dyDescent="0.2">
      <c r="A68" s="139"/>
      <c r="B68" s="141"/>
      <c r="C68" s="141"/>
      <c r="D68" s="143">
        <f>IFERROR(VLOOKUP(A68,'מאגר חומרי גלם'!B:H,7,FALSE),0)</f>
        <v>0</v>
      </c>
      <c r="E68" s="143">
        <f t="shared" si="0"/>
        <v>0</v>
      </c>
    </row>
    <row r="69" spans="1:5" x14ac:dyDescent="0.2">
      <c r="A69" s="139"/>
      <c r="B69" s="141"/>
      <c r="C69" s="141"/>
      <c r="D69" s="143">
        <f>IFERROR(VLOOKUP(A69,'מאגר חומרי גלם'!B:H,7,FALSE),0)</f>
        <v>0</v>
      </c>
      <c r="E69" s="143">
        <f t="shared" si="0"/>
        <v>0</v>
      </c>
    </row>
    <row r="70" spans="1:5" x14ac:dyDescent="0.2">
      <c r="A70" s="139"/>
      <c r="B70" s="141"/>
      <c r="C70" s="141"/>
      <c r="D70" s="143">
        <f>IFERROR(VLOOKUP(A70,'מאגר חומרי גלם'!B:H,7,FALSE),0)</f>
        <v>0</v>
      </c>
      <c r="E70" s="143">
        <f t="shared" si="0"/>
        <v>0</v>
      </c>
    </row>
    <row r="71" spans="1:5" x14ac:dyDescent="0.2">
      <c r="A71" s="139"/>
      <c r="B71" s="141"/>
      <c r="C71" s="141"/>
      <c r="D71" s="143">
        <f>IFERROR(VLOOKUP(A71,'מאגר חומרי גלם'!B:H,7,FALSE),0)</f>
        <v>0</v>
      </c>
      <c r="E71" s="143">
        <f t="shared" si="0"/>
        <v>0</v>
      </c>
    </row>
    <row r="72" spans="1:5" ht="15" thickBot="1" x14ac:dyDescent="0.25">
      <c r="A72" s="140"/>
      <c r="B72" s="142"/>
      <c r="C72" s="142"/>
      <c r="D72" s="144">
        <f>IFERROR(VLOOKUP(A72,'מאגר חומרי גלם'!B:H,7,FALSE),0)</f>
        <v>0</v>
      </c>
      <c r="E72" s="144">
        <f>B72*D72</f>
        <v>0</v>
      </c>
    </row>
    <row r="73" spans="1:5" ht="15" x14ac:dyDescent="0.25">
      <c r="A73" s="145" t="s">
        <v>107</v>
      </c>
      <c r="E73" s="161">
        <f>SUM(E65:E72)</f>
        <v>0</v>
      </c>
    </row>
    <row r="75" spans="1:5" ht="15.75" x14ac:dyDescent="0.25">
      <c r="A75" s="166" t="s">
        <v>108</v>
      </c>
      <c r="B75" s="166"/>
      <c r="C75" s="166"/>
      <c r="D75" s="166"/>
    </row>
    <row r="76" spans="1:5" ht="15" x14ac:dyDescent="0.25">
      <c r="A76" s="147" t="s">
        <v>109</v>
      </c>
      <c r="B76" s="147" t="s">
        <v>110</v>
      </c>
      <c r="C76" s="147" t="s">
        <v>111</v>
      </c>
      <c r="D76" s="147" t="s">
        <v>112</v>
      </c>
    </row>
    <row r="77" spans="1:5" ht="15" x14ac:dyDescent="0.25">
      <c r="A77" s="145" t="s">
        <v>113</v>
      </c>
      <c r="B77" s="141"/>
      <c r="C77" s="141"/>
      <c r="D77" s="143">
        <f>IF(C77&gt;0,B77/C77,0)</f>
        <v>0</v>
      </c>
    </row>
    <row r="78" spans="1:5" ht="15" x14ac:dyDescent="0.25">
      <c r="A78" s="145" t="s">
        <v>114</v>
      </c>
      <c r="B78" s="141"/>
      <c r="C78" s="141"/>
      <c r="D78" s="143">
        <f>IF(C78&gt;0,B78/C78,0)</f>
        <v>0</v>
      </c>
    </row>
    <row r="79" spans="1:5" ht="15" x14ac:dyDescent="0.25">
      <c r="A79" s="148" t="s">
        <v>115</v>
      </c>
      <c r="B79" s="149"/>
      <c r="C79" s="149"/>
      <c r="D79" s="150">
        <f>IF(C79&gt;0,B79/C79,0)</f>
        <v>0</v>
      </c>
    </row>
    <row r="80" spans="1:5" ht="15" x14ac:dyDescent="0.25">
      <c r="A80" s="151" t="s">
        <v>116</v>
      </c>
      <c r="D80" s="152">
        <f>SUM(D77:D79)</f>
        <v>0</v>
      </c>
    </row>
    <row r="82" spans="1:5" ht="15.75" x14ac:dyDescent="0.25">
      <c r="A82" s="167" t="s">
        <v>117</v>
      </c>
      <c r="B82" s="167"/>
      <c r="C82" s="167"/>
    </row>
    <row r="83" spans="1:5" ht="15" x14ac:dyDescent="0.25">
      <c r="A83" s="151" t="s">
        <v>118</v>
      </c>
      <c r="B83" s="153">
        <f>E73</f>
        <v>0</v>
      </c>
    </row>
    <row r="84" spans="1:5" ht="15.75" thickBot="1" x14ac:dyDescent="0.3">
      <c r="A84" s="154" t="s">
        <v>119</v>
      </c>
      <c r="B84" s="155">
        <f>D80/60*AVERAGE('הגדרות עסק'!B6:B10)</f>
        <v>0</v>
      </c>
    </row>
    <row r="85" spans="1:5" ht="16.5" x14ac:dyDescent="0.25">
      <c r="A85" s="151" t="s">
        <v>120</v>
      </c>
      <c r="B85" s="156">
        <f>B83+B84</f>
        <v>0</v>
      </c>
      <c r="C85" s="157" t="s">
        <v>121</v>
      </c>
    </row>
    <row r="86" spans="1:5" x14ac:dyDescent="0.2">
      <c r="A86" s="158"/>
    </row>
    <row r="87" spans="1:5" ht="18" x14ac:dyDescent="0.25">
      <c r="A87" s="168" t="s">
        <v>341</v>
      </c>
      <c r="B87" s="168"/>
      <c r="C87" s="168"/>
      <c r="D87" s="168"/>
      <c r="E87" s="168"/>
    </row>
    <row r="88" spans="1:5" ht="15.75" x14ac:dyDescent="0.25">
      <c r="A88" s="167" t="s">
        <v>94</v>
      </c>
      <c r="B88" s="167"/>
      <c r="C88" s="167"/>
      <c r="D88" s="167"/>
      <c r="E88" s="167"/>
    </row>
    <row r="89" spans="1:5" ht="15" x14ac:dyDescent="0.25">
      <c r="A89" s="145" t="s">
        <v>95</v>
      </c>
      <c r="B89" s="139"/>
    </row>
    <row r="90" spans="1:5" ht="15" x14ac:dyDescent="0.25">
      <c r="A90" s="145" t="s">
        <v>97</v>
      </c>
      <c r="B90" s="139"/>
    </row>
    <row r="91" spans="1:5" ht="15" x14ac:dyDescent="0.25">
      <c r="A91" s="145" t="s">
        <v>99</v>
      </c>
      <c r="B91" s="139"/>
      <c r="C91" s="159" t="s">
        <v>64</v>
      </c>
    </row>
    <row r="92" spans="1:5" ht="15" x14ac:dyDescent="0.25">
      <c r="A92" s="145" t="s">
        <v>100</v>
      </c>
      <c r="B92" s="139"/>
      <c r="C92" s="159" t="s">
        <v>101</v>
      </c>
    </row>
    <row r="94" spans="1:5" ht="15.75" x14ac:dyDescent="0.25">
      <c r="A94" s="166" t="s">
        <v>102</v>
      </c>
      <c r="B94" s="166"/>
      <c r="C94" s="166"/>
      <c r="D94" s="166"/>
      <c r="E94" s="166"/>
    </row>
    <row r="95" spans="1:5" ht="15" x14ac:dyDescent="0.25">
      <c r="A95" s="147" t="s">
        <v>103</v>
      </c>
      <c r="B95" s="147" t="s">
        <v>104</v>
      </c>
      <c r="C95" s="147" t="s">
        <v>75</v>
      </c>
      <c r="D95" s="147" t="s">
        <v>105</v>
      </c>
      <c r="E95" s="147" t="s">
        <v>106</v>
      </c>
    </row>
    <row r="96" spans="1:5" x14ac:dyDescent="0.2">
      <c r="A96" s="139"/>
      <c r="B96" s="141"/>
      <c r="C96" s="141"/>
      <c r="D96" s="143">
        <f>IFERROR(VLOOKUP(A96,'מאגר חומרי גלם'!B:H,7,FALSE),0)</f>
        <v>0</v>
      </c>
      <c r="E96" s="143">
        <f>B96*D96</f>
        <v>0</v>
      </c>
    </row>
    <row r="97" spans="1:5" x14ac:dyDescent="0.2">
      <c r="A97" s="139"/>
      <c r="B97" s="141"/>
      <c r="C97" s="141"/>
      <c r="D97" s="143">
        <f>IFERROR(VLOOKUP(A97,'מאגר חומרי גלם'!B:H,7,FALSE),0)</f>
        <v>0</v>
      </c>
      <c r="E97" s="143">
        <f t="shared" ref="E97:E102" si="1">B97*D97</f>
        <v>0</v>
      </c>
    </row>
    <row r="98" spans="1:5" x14ac:dyDescent="0.2">
      <c r="A98" s="139"/>
      <c r="B98" s="141"/>
      <c r="C98" s="141"/>
      <c r="D98" s="143">
        <f>IFERROR(VLOOKUP(A98,'מאגר חומרי גלם'!B:H,7,FALSE),0)</f>
        <v>0</v>
      </c>
      <c r="E98" s="143">
        <f t="shared" si="1"/>
        <v>0</v>
      </c>
    </row>
    <row r="99" spans="1:5" x14ac:dyDescent="0.2">
      <c r="A99" s="139"/>
      <c r="B99" s="141"/>
      <c r="C99" s="141"/>
      <c r="D99" s="143">
        <f>IFERROR(VLOOKUP(A99,'מאגר חומרי גלם'!B:H,7,FALSE),0)</f>
        <v>0</v>
      </c>
      <c r="E99" s="143">
        <f t="shared" si="1"/>
        <v>0</v>
      </c>
    </row>
    <row r="100" spans="1:5" x14ac:dyDescent="0.2">
      <c r="A100" s="139"/>
      <c r="B100" s="141"/>
      <c r="C100" s="141"/>
      <c r="D100" s="143">
        <f>IFERROR(VLOOKUP(A100,'מאגר חומרי גלם'!B:H,7,FALSE),0)</f>
        <v>0</v>
      </c>
      <c r="E100" s="143">
        <f t="shared" si="1"/>
        <v>0</v>
      </c>
    </row>
    <row r="101" spans="1:5" x14ac:dyDescent="0.2">
      <c r="A101" s="139"/>
      <c r="B101" s="141"/>
      <c r="C101" s="141"/>
      <c r="D101" s="143">
        <f>IFERROR(VLOOKUP(A101,'מאגר חומרי גלם'!B:H,7,FALSE),0)</f>
        <v>0</v>
      </c>
      <c r="E101" s="143">
        <f t="shared" si="1"/>
        <v>0</v>
      </c>
    </row>
    <row r="102" spans="1:5" x14ac:dyDescent="0.2">
      <c r="A102" s="139"/>
      <c r="B102" s="141"/>
      <c r="C102" s="141"/>
      <c r="D102" s="143">
        <f>IFERROR(VLOOKUP(A102,'מאגר חומרי גלם'!B:H,7,FALSE),0)</f>
        <v>0</v>
      </c>
      <c r="E102" s="143">
        <f t="shared" si="1"/>
        <v>0</v>
      </c>
    </row>
    <row r="103" spans="1:5" ht="15" thickBot="1" x14ac:dyDescent="0.25">
      <c r="A103" s="140"/>
      <c r="B103" s="142"/>
      <c r="C103" s="142"/>
      <c r="D103" s="144">
        <f>IFERROR(VLOOKUP(A103,'מאגר חומרי גלם'!B:H,7,FALSE),0)</f>
        <v>0</v>
      </c>
      <c r="E103" s="144">
        <f>B103*D103</f>
        <v>0</v>
      </c>
    </row>
    <row r="104" spans="1:5" ht="15" x14ac:dyDescent="0.25">
      <c r="A104" s="145" t="s">
        <v>107</v>
      </c>
      <c r="E104" s="161">
        <f>SUM(E96:E103)</f>
        <v>0</v>
      </c>
    </row>
    <row r="106" spans="1:5" ht="15.75" x14ac:dyDescent="0.25">
      <c r="A106" s="166" t="s">
        <v>108</v>
      </c>
      <c r="B106" s="166"/>
      <c r="C106" s="166"/>
      <c r="D106" s="166"/>
    </row>
    <row r="107" spans="1:5" ht="15" x14ac:dyDescent="0.25">
      <c r="A107" s="147" t="s">
        <v>109</v>
      </c>
      <c r="B107" s="147" t="s">
        <v>110</v>
      </c>
      <c r="C107" s="147" t="s">
        <v>111</v>
      </c>
      <c r="D107" s="147" t="s">
        <v>112</v>
      </c>
    </row>
    <row r="108" spans="1:5" ht="15" x14ac:dyDescent="0.25">
      <c r="A108" s="145" t="s">
        <v>113</v>
      </c>
      <c r="B108" s="141"/>
      <c r="C108" s="141"/>
      <c r="D108" s="143">
        <f>IF(C108&gt;0,B108/C108,0)</f>
        <v>0</v>
      </c>
    </row>
    <row r="109" spans="1:5" ht="15" x14ac:dyDescent="0.25">
      <c r="A109" s="145" t="s">
        <v>114</v>
      </c>
      <c r="B109" s="141"/>
      <c r="C109" s="141"/>
      <c r="D109" s="143">
        <f>IF(C109&gt;0,B109/C109,0)</f>
        <v>0</v>
      </c>
    </row>
    <row r="110" spans="1:5" ht="15" x14ac:dyDescent="0.25">
      <c r="A110" s="148" t="s">
        <v>115</v>
      </c>
      <c r="B110" s="149"/>
      <c r="C110" s="149"/>
      <c r="D110" s="150">
        <f>IF(C110&gt;0,B110/C110,0)</f>
        <v>0</v>
      </c>
    </row>
    <row r="111" spans="1:5" ht="15" x14ac:dyDescent="0.25">
      <c r="A111" s="151" t="s">
        <v>116</v>
      </c>
      <c r="D111" s="152">
        <f>SUM(D108:D110)</f>
        <v>0</v>
      </c>
    </row>
    <row r="113" spans="1:5" ht="15.75" x14ac:dyDescent="0.25">
      <c r="A113" s="167" t="s">
        <v>117</v>
      </c>
      <c r="B113" s="167"/>
      <c r="C113" s="167"/>
    </row>
    <row r="114" spans="1:5" ht="15" x14ac:dyDescent="0.25">
      <c r="A114" s="151" t="s">
        <v>118</v>
      </c>
      <c r="B114" s="153">
        <f>E104</f>
        <v>0</v>
      </c>
    </row>
    <row r="115" spans="1:5" ht="15.75" thickBot="1" x14ac:dyDescent="0.3">
      <c r="A115" s="154" t="s">
        <v>119</v>
      </c>
      <c r="B115" s="155">
        <f>D111/60*AVERAGE('הגדרות עסק'!B6:B10)</f>
        <v>0</v>
      </c>
    </row>
    <row r="116" spans="1:5" ht="16.5" x14ac:dyDescent="0.25">
      <c r="A116" s="151" t="s">
        <v>120</v>
      </c>
      <c r="B116" s="156">
        <f>B114+B115</f>
        <v>0</v>
      </c>
      <c r="C116" s="157" t="s">
        <v>121</v>
      </c>
    </row>
    <row r="118" spans="1:5" ht="18" x14ac:dyDescent="0.25">
      <c r="A118" s="2" t="s">
        <v>342</v>
      </c>
      <c r="B118" s="2"/>
      <c r="C118" s="2"/>
      <c r="D118" s="2"/>
      <c r="E118" s="2"/>
    </row>
    <row r="119" spans="1:5" ht="15.75" x14ac:dyDescent="0.25">
      <c r="A119" s="167" t="s">
        <v>94</v>
      </c>
      <c r="B119" s="167"/>
      <c r="C119" s="167"/>
      <c r="D119" s="167"/>
      <c r="E119" s="167"/>
    </row>
    <row r="120" spans="1:5" ht="15" x14ac:dyDescent="0.25">
      <c r="A120" s="65" t="s">
        <v>95</v>
      </c>
      <c r="B120" s="66"/>
    </row>
    <row r="121" spans="1:5" ht="15" x14ac:dyDescent="0.25">
      <c r="A121" s="65" t="s">
        <v>97</v>
      </c>
      <c r="B121" s="66"/>
    </row>
    <row r="122" spans="1:5" ht="15" x14ac:dyDescent="0.25">
      <c r="A122" s="65" t="s">
        <v>99</v>
      </c>
      <c r="B122" s="66"/>
      <c r="C122" s="67" t="s">
        <v>64</v>
      </c>
    </row>
    <row r="123" spans="1:5" ht="15" x14ac:dyDescent="0.25">
      <c r="A123" s="65" t="s">
        <v>100</v>
      </c>
      <c r="B123" s="66"/>
      <c r="C123" s="67" t="s">
        <v>101</v>
      </c>
    </row>
    <row r="125" spans="1:5" ht="15.75" x14ac:dyDescent="0.25">
      <c r="A125" s="74" t="s">
        <v>102</v>
      </c>
      <c r="B125" s="74"/>
      <c r="C125" s="74"/>
      <c r="D125" s="74"/>
      <c r="E125" s="74"/>
    </row>
    <row r="126" spans="1:5" ht="15" x14ac:dyDescent="0.25">
      <c r="A126" s="68" t="s">
        <v>103</v>
      </c>
      <c r="B126" s="68" t="s">
        <v>104</v>
      </c>
      <c r="C126" s="68" t="s">
        <v>75</v>
      </c>
      <c r="D126" s="68" t="s">
        <v>105</v>
      </c>
      <c r="E126" s="68" t="s">
        <v>106</v>
      </c>
    </row>
    <row r="127" spans="1:5" x14ac:dyDescent="0.2">
      <c r="A127" s="66"/>
      <c r="B127" s="69"/>
      <c r="C127" s="69"/>
      <c r="D127" s="70">
        <f>IFERROR(VLOOKUP(A127,'מאגר חומרי גלם'!B:H,7,FALSE),0)</f>
        <v>0</v>
      </c>
      <c r="E127" s="70">
        <f>B127*D127</f>
        <v>0</v>
      </c>
    </row>
    <row r="128" spans="1:5" x14ac:dyDescent="0.2">
      <c r="A128" s="66"/>
      <c r="B128" s="69"/>
      <c r="C128" s="69"/>
      <c r="D128" s="70">
        <f>IFERROR(VLOOKUP(A128,'מאגר חומרי גלם'!B:H,7,FALSE),0)</f>
        <v>0</v>
      </c>
      <c r="E128" s="70">
        <f>B128*D128</f>
        <v>0</v>
      </c>
    </row>
    <row r="129" spans="1:5" x14ac:dyDescent="0.2">
      <c r="A129" s="66"/>
      <c r="B129" s="69"/>
      <c r="C129" s="69"/>
      <c r="D129" s="70">
        <f>IFERROR(VLOOKUP(A129,'מאגר חומרי גלם'!B:H,7,FALSE),0)</f>
        <v>0</v>
      </c>
      <c r="E129" s="70">
        <f>B129*D129</f>
        <v>0</v>
      </c>
    </row>
    <row r="130" spans="1:5" x14ac:dyDescent="0.2">
      <c r="A130" s="66"/>
      <c r="B130" s="69"/>
      <c r="C130" s="69"/>
      <c r="D130" s="70">
        <f>IFERROR(VLOOKUP(A130,'מאגר חומרי גלם'!B:H,7,FALSE),0)</f>
        <v>0</v>
      </c>
      <c r="E130" s="70">
        <f>B130*D130</f>
        <v>0</v>
      </c>
    </row>
    <row r="131" spans="1:5" x14ac:dyDescent="0.2">
      <c r="A131" s="66"/>
      <c r="B131" s="69"/>
      <c r="C131" s="69"/>
      <c r="D131" s="70">
        <f>IFERROR(VLOOKUP(A131,'מאגר חומרי גלם'!B:H,7,FALSE),0)</f>
        <v>0</v>
      </c>
      <c r="E131" s="70">
        <f>B131*D131</f>
        <v>0</v>
      </c>
    </row>
    <row r="132" spans="1:5" x14ac:dyDescent="0.2">
      <c r="A132" s="66"/>
      <c r="B132" s="69"/>
      <c r="C132" s="69"/>
      <c r="D132" s="70">
        <f>IFERROR(VLOOKUP(A132,'מאגר חומרי גלם'!B:H,7,FALSE),0)</f>
        <v>0</v>
      </c>
      <c r="E132" s="70">
        <f>B132*D132</f>
        <v>0</v>
      </c>
    </row>
    <row r="133" spans="1:5" x14ac:dyDescent="0.2">
      <c r="A133" s="66"/>
      <c r="B133" s="69"/>
      <c r="C133" s="69"/>
      <c r="D133" s="70">
        <f>IFERROR(VLOOKUP(A133,'מאגר חומרי גלם'!B:H,7,FALSE),0)</f>
        <v>0</v>
      </c>
      <c r="E133" s="70">
        <f>B133*D133</f>
        <v>0</v>
      </c>
    </row>
    <row r="134" spans="1:5" ht="15" thickBot="1" x14ac:dyDescent="0.25">
      <c r="A134" s="185"/>
      <c r="B134" s="186"/>
      <c r="C134" s="186"/>
      <c r="D134" s="187">
        <f>IFERROR(VLOOKUP(A134,'מאגר חומרי גלם'!B:H,7,FALSE),0)</f>
        <v>0</v>
      </c>
      <c r="E134" s="187">
        <f>B134*D134</f>
        <v>0</v>
      </c>
    </row>
    <row r="135" spans="1:5" ht="15" x14ac:dyDescent="0.25">
      <c r="A135" s="65" t="s">
        <v>107</v>
      </c>
      <c r="E135" s="189">
        <f>SUM(E127:E134)</f>
        <v>0</v>
      </c>
    </row>
    <row r="137" spans="1:5" ht="15.75" x14ac:dyDescent="0.25">
      <c r="A137" s="74" t="s">
        <v>108</v>
      </c>
      <c r="B137" s="74"/>
      <c r="C137" s="74"/>
      <c r="D137" s="74"/>
    </row>
    <row r="138" spans="1:5" ht="15" x14ac:dyDescent="0.25">
      <c r="A138" s="68" t="s">
        <v>109</v>
      </c>
      <c r="B138" s="68" t="s">
        <v>110</v>
      </c>
      <c r="C138" s="68" t="s">
        <v>111</v>
      </c>
      <c r="D138" s="68" t="s">
        <v>112</v>
      </c>
    </row>
    <row r="139" spans="1:5" ht="15" x14ac:dyDescent="0.25">
      <c r="A139" s="65" t="s">
        <v>113</v>
      </c>
      <c r="B139" s="69"/>
      <c r="C139" s="69"/>
      <c r="D139" s="70">
        <f>IF(C139&gt;0,B139/C139,0)</f>
        <v>0</v>
      </c>
    </row>
    <row r="140" spans="1:5" ht="15" x14ac:dyDescent="0.25">
      <c r="A140" s="65" t="s">
        <v>114</v>
      </c>
      <c r="B140" s="69"/>
      <c r="C140" s="69"/>
      <c r="D140" s="70">
        <f>IF(C140&gt;0,B140/C140,0)</f>
        <v>0</v>
      </c>
    </row>
    <row r="141" spans="1:5" ht="15" x14ac:dyDescent="0.25">
      <c r="A141" s="190" t="s">
        <v>115</v>
      </c>
      <c r="B141" s="191"/>
      <c r="C141" s="191"/>
      <c r="D141" s="192">
        <f>IF(C141&gt;0,B141/C141,0)</f>
        <v>0</v>
      </c>
    </row>
    <row r="142" spans="1:5" ht="15" x14ac:dyDescent="0.25">
      <c r="A142" s="193" t="s">
        <v>116</v>
      </c>
      <c r="D142" s="194">
        <f>SUM(D139:D141)</f>
        <v>0</v>
      </c>
    </row>
    <row r="144" spans="1:5" ht="15.75" x14ac:dyDescent="0.25">
      <c r="A144" s="196" t="s">
        <v>117</v>
      </c>
      <c r="B144" s="196"/>
      <c r="C144" s="196"/>
    </row>
    <row r="145" spans="1:5" ht="15" x14ac:dyDescent="0.25">
      <c r="A145" s="193" t="s">
        <v>118</v>
      </c>
      <c r="B145" s="70">
        <f>E135</f>
        <v>0</v>
      </c>
    </row>
    <row r="146" spans="1:5" ht="15.75" thickBot="1" x14ac:dyDescent="0.3">
      <c r="A146" s="193" t="s">
        <v>119</v>
      </c>
      <c r="B146" s="188">
        <f>D142/60*AVERAGE('הגדרות עסק'!B6:B10)</f>
        <v>0</v>
      </c>
    </row>
    <row r="147" spans="1:5" ht="16.5" x14ac:dyDescent="0.25">
      <c r="A147" s="195" t="s">
        <v>120</v>
      </c>
      <c r="B147" s="72">
        <f>B145+B146</f>
        <v>0</v>
      </c>
      <c r="C147" s="73" t="s">
        <v>121</v>
      </c>
    </row>
    <row r="149" spans="1:5" ht="18" x14ac:dyDescent="0.25">
      <c r="A149" s="197" t="s">
        <v>343</v>
      </c>
      <c r="B149" s="197"/>
      <c r="C149" s="197"/>
      <c r="D149" s="197"/>
      <c r="E149" s="197"/>
    </row>
    <row r="150" spans="1:5" ht="15.75" x14ac:dyDescent="0.25">
      <c r="A150" s="196" t="s">
        <v>94</v>
      </c>
      <c r="B150" s="196"/>
      <c r="C150" s="196"/>
      <c r="D150" s="196"/>
      <c r="E150" s="196"/>
    </row>
    <row r="151" spans="1:5" ht="15" x14ac:dyDescent="0.25">
      <c r="A151" s="65" t="s">
        <v>95</v>
      </c>
      <c r="B151" s="66"/>
    </row>
    <row r="152" spans="1:5" ht="15" x14ac:dyDescent="0.25">
      <c r="A152" s="65" t="s">
        <v>97</v>
      </c>
      <c r="B152" s="66"/>
    </row>
    <row r="153" spans="1:5" ht="15" x14ac:dyDescent="0.25">
      <c r="A153" s="65" t="s">
        <v>99</v>
      </c>
      <c r="B153" s="66"/>
      <c r="C153" s="67" t="s">
        <v>64</v>
      </c>
    </row>
    <row r="154" spans="1:5" ht="15" x14ac:dyDescent="0.25">
      <c r="A154" s="65" t="s">
        <v>100</v>
      </c>
      <c r="B154" s="66"/>
      <c r="C154" s="67" t="s">
        <v>101</v>
      </c>
    </row>
    <row r="156" spans="1:5" ht="15.75" x14ac:dyDescent="0.25">
      <c r="A156" s="74" t="s">
        <v>102</v>
      </c>
      <c r="B156" s="74"/>
      <c r="C156" s="74"/>
      <c r="D156" s="74"/>
      <c r="E156" s="74"/>
    </row>
    <row r="157" spans="1:5" ht="15" x14ac:dyDescent="0.25">
      <c r="A157" s="68" t="s">
        <v>103</v>
      </c>
      <c r="B157" s="68" t="s">
        <v>104</v>
      </c>
      <c r="C157" s="68" t="s">
        <v>75</v>
      </c>
      <c r="D157" s="68" t="s">
        <v>105</v>
      </c>
      <c r="E157" s="68" t="s">
        <v>106</v>
      </c>
    </row>
    <row r="158" spans="1:5" x14ac:dyDescent="0.2">
      <c r="A158" s="66"/>
      <c r="B158" s="69"/>
      <c r="C158" s="69"/>
      <c r="D158" s="70">
        <f>IFERROR(VLOOKUP(A158,'מאגר חומרי גלם'!B:H,7,FALSE),0)</f>
        <v>0</v>
      </c>
      <c r="E158" s="70">
        <f>B158*D158</f>
        <v>0</v>
      </c>
    </row>
    <row r="159" spans="1:5" x14ac:dyDescent="0.2">
      <c r="A159" s="66"/>
      <c r="B159" s="69"/>
      <c r="C159" s="69"/>
      <c r="D159" s="70">
        <f>IFERROR(VLOOKUP(A159,'מאגר חומרי גלם'!B:H,7,FALSE),0)</f>
        <v>0</v>
      </c>
      <c r="E159" s="70">
        <f>B159*D159</f>
        <v>0</v>
      </c>
    </row>
    <row r="160" spans="1:5" x14ac:dyDescent="0.2">
      <c r="A160" s="66"/>
      <c r="B160" s="69"/>
      <c r="C160" s="69"/>
      <c r="D160" s="70">
        <f>IFERROR(VLOOKUP(A160,'מאגר חומרי גלם'!B:H,7,FALSE),0)</f>
        <v>0</v>
      </c>
      <c r="E160" s="70">
        <f>B160*D160</f>
        <v>0</v>
      </c>
    </row>
    <row r="161" spans="1:5" x14ac:dyDescent="0.2">
      <c r="A161" s="66"/>
      <c r="B161" s="69"/>
      <c r="C161" s="69"/>
      <c r="D161" s="70">
        <f>IFERROR(VLOOKUP(A161,'מאגר חומרי גלם'!B:H,7,FALSE),0)</f>
        <v>0</v>
      </c>
      <c r="E161" s="70">
        <f>B161*D161</f>
        <v>0</v>
      </c>
    </row>
    <row r="162" spans="1:5" x14ac:dyDescent="0.2">
      <c r="A162" s="66"/>
      <c r="B162" s="69"/>
      <c r="C162" s="69"/>
      <c r="D162" s="70">
        <f>IFERROR(VLOOKUP(A162,'מאגר חומרי גלם'!B:H,7,FALSE),0)</f>
        <v>0</v>
      </c>
      <c r="E162" s="70">
        <f>B162*D162</f>
        <v>0</v>
      </c>
    </row>
    <row r="163" spans="1:5" x14ac:dyDescent="0.2">
      <c r="A163" s="66"/>
      <c r="B163" s="69"/>
      <c r="C163" s="69"/>
      <c r="D163" s="70">
        <f>IFERROR(VLOOKUP(A163,'מאגר חומרי גלם'!B:H,7,FALSE),0)</f>
        <v>0</v>
      </c>
      <c r="E163" s="70">
        <f>B163*D163</f>
        <v>0</v>
      </c>
    </row>
    <row r="164" spans="1:5" x14ac:dyDescent="0.2">
      <c r="A164" s="66"/>
      <c r="B164" s="69"/>
      <c r="C164" s="69"/>
      <c r="D164" s="70">
        <f>IFERROR(VLOOKUP(A164,'מאגר חומרי גלם'!B:H,7,FALSE),0)</f>
        <v>0</v>
      </c>
      <c r="E164" s="70">
        <f>B164*D164</f>
        <v>0</v>
      </c>
    </row>
    <row r="165" spans="1:5" ht="15" thickBot="1" x14ac:dyDescent="0.25">
      <c r="A165" s="185"/>
      <c r="B165" s="186"/>
      <c r="C165" s="186"/>
      <c r="D165" s="187">
        <f>IFERROR(VLOOKUP(A165,'מאגר חומרי גלם'!B:H,7,FALSE),0)</f>
        <v>0</v>
      </c>
      <c r="E165" s="187">
        <f>B165*D165</f>
        <v>0</v>
      </c>
    </row>
    <row r="166" spans="1:5" ht="15" x14ac:dyDescent="0.25">
      <c r="A166" s="65" t="s">
        <v>107</v>
      </c>
      <c r="E166" s="189">
        <f>SUM(E158:E165)</f>
        <v>0</v>
      </c>
    </row>
    <row r="168" spans="1:5" ht="15.75" x14ac:dyDescent="0.25">
      <c r="A168" s="74" t="s">
        <v>108</v>
      </c>
      <c r="B168" s="74"/>
      <c r="C168" s="74"/>
      <c r="D168" s="74"/>
    </row>
    <row r="169" spans="1:5" ht="15" x14ac:dyDescent="0.25">
      <c r="A169" s="68" t="s">
        <v>109</v>
      </c>
      <c r="B169" s="68" t="s">
        <v>110</v>
      </c>
      <c r="C169" s="68" t="s">
        <v>111</v>
      </c>
      <c r="D169" s="68" t="s">
        <v>112</v>
      </c>
    </row>
    <row r="170" spans="1:5" ht="15" x14ac:dyDescent="0.25">
      <c r="A170" s="65" t="s">
        <v>113</v>
      </c>
      <c r="B170" s="69"/>
      <c r="C170" s="69"/>
      <c r="D170" s="70">
        <f>IF(C170&gt;0,B170/C170,0)</f>
        <v>0</v>
      </c>
    </row>
    <row r="171" spans="1:5" ht="15" x14ac:dyDescent="0.25">
      <c r="A171" s="65" t="s">
        <v>114</v>
      </c>
      <c r="B171" s="69"/>
      <c r="C171" s="69"/>
      <c r="D171" s="70">
        <f>IF(C171&gt;0,B171/C171,0)</f>
        <v>0</v>
      </c>
    </row>
    <row r="172" spans="1:5" ht="15" x14ac:dyDescent="0.25">
      <c r="A172" s="190" t="s">
        <v>115</v>
      </c>
      <c r="B172" s="191"/>
      <c r="C172" s="191"/>
      <c r="D172" s="192">
        <f>IF(C172&gt;0,B172/C172,0)</f>
        <v>0</v>
      </c>
    </row>
    <row r="173" spans="1:5" ht="15" x14ac:dyDescent="0.25">
      <c r="A173" s="193" t="s">
        <v>116</v>
      </c>
      <c r="D173" s="194">
        <f>SUM(D170:D172)</f>
        <v>0</v>
      </c>
    </row>
    <row r="175" spans="1:5" ht="15.75" x14ac:dyDescent="0.25">
      <c r="A175" s="196" t="s">
        <v>117</v>
      </c>
      <c r="B175" s="196"/>
      <c r="C175" s="196"/>
    </row>
    <row r="176" spans="1:5" ht="15" x14ac:dyDescent="0.25">
      <c r="A176" s="193" t="s">
        <v>118</v>
      </c>
      <c r="B176" s="70">
        <f>E166</f>
        <v>0</v>
      </c>
    </row>
    <row r="177" spans="1:5" ht="15.75" thickBot="1" x14ac:dyDescent="0.3">
      <c r="A177" s="193" t="s">
        <v>119</v>
      </c>
      <c r="B177" s="188">
        <f>D173/60*AVERAGE('הגדרות עסק'!B6:B10)</f>
        <v>0</v>
      </c>
    </row>
    <row r="178" spans="1:5" ht="16.5" x14ac:dyDescent="0.25">
      <c r="A178" s="195" t="s">
        <v>120</v>
      </c>
      <c r="B178" s="72">
        <f>B176+B177</f>
        <v>0</v>
      </c>
      <c r="C178" s="73" t="s">
        <v>121</v>
      </c>
    </row>
    <row r="180" spans="1:5" ht="18" x14ac:dyDescent="0.25">
      <c r="A180" s="197" t="s">
        <v>344</v>
      </c>
      <c r="B180" s="197"/>
      <c r="C180" s="197"/>
      <c r="D180" s="197"/>
      <c r="E180" s="197"/>
    </row>
    <row r="181" spans="1:5" ht="15.75" x14ac:dyDescent="0.25">
      <c r="A181" s="196" t="s">
        <v>94</v>
      </c>
      <c r="B181" s="196"/>
      <c r="C181" s="196"/>
      <c r="D181" s="196"/>
      <c r="E181" s="196"/>
    </row>
    <row r="182" spans="1:5" ht="15" x14ac:dyDescent="0.25">
      <c r="A182" s="65" t="s">
        <v>95</v>
      </c>
      <c r="B182" s="66"/>
    </row>
    <row r="183" spans="1:5" ht="15" x14ac:dyDescent="0.25">
      <c r="A183" s="65" t="s">
        <v>97</v>
      </c>
      <c r="B183" s="66"/>
    </row>
    <row r="184" spans="1:5" ht="15" x14ac:dyDescent="0.25">
      <c r="A184" s="65" t="s">
        <v>99</v>
      </c>
      <c r="B184" s="66"/>
      <c r="C184" s="67" t="s">
        <v>64</v>
      </c>
    </row>
    <row r="185" spans="1:5" ht="15" x14ac:dyDescent="0.25">
      <c r="A185" s="65" t="s">
        <v>100</v>
      </c>
      <c r="B185" s="66"/>
      <c r="C185" s="67" t="s">
        <v>101</v>
      </c>
    </row>
    <row r="187" spans="1:5" ht="15.75" x14ac:dyDescent="0.25">
      <c r="A187" s="74" t="s">
        <v>102</v>
      </c>
      <c r="B187" s="74"/>
      <c r="C187" s="74"/>
      <c r="D187" s="74"/>
      <c r="E187" s="74"/>
    </row>
    <row r="188" spans="1:5" ht="15" x14ac:dyDescent="0.25">
      <c r="A188" s="68" t="s">
        <v>103</v>
      </c>
      <c r="B188" s="68" t="s">
        <v>104</v>
      </c>
      <c r="C188" s="68" t="s">
        <v>75</v>
      </c>
      <c r="D188" s="68" t="s">
        <v>105</v>
      </c>
      <c r="E188" s="68" t="s">
        <v>106</v>
      </c>
    </row>
    <row r="189" spans="1:5" x14ac:dyDescent="0.2">
      <c r="A189" s="66"/>
      <c r="B189" s="69"/>
      <c r="C189" s="69"/>
      <c r="D189" s="70">
        <f>IFERROR(VLOOKUP(A189,'מאגר חומרי גלם'!B:H,7,FALSE),0)</f>
        <v>0</v>
      </c>
      <c r="E189" s="70">
        <f>B189*D189</f>
        <v>0</v>
      </c>
    </row>
    <row r="190" spans="1:5" x14ac:dyDescent="0.2">
      <c r="A190" s="66"/>
      <c r="B190" s="69"/>
      <c r="C190" s="69"/>
      <c r="D190" s="70">
        <f>IFERROR(VLOOKUP(A190,'מאגר חומרי גלם'!B:H,7,FALSE),0)</f>
        <v>0</v>
      </c>
      <c r="E190" s="70">
        <f>B190*D190</f>
        <v>0</v>
      </c>
    </row>
    <row r="191" spans="1:5" x14ac:dyDescent="0.2">
      <c r="A191" s="66"/>
      <c r="B191" s="69"/>
      <c r="C191" s="69"/>
      <c r="D191" s="70">
        <f>IFERROR(VLOOKUP(A191,'מאגר חומרי גלם'!B:H,7,FALSE),0)</f>
        <v>0</v>
      </c>
      <c r="E191" s="70">
        <f>B191*D191</f>
        <v>0</v>
      </c>
    </row>
    <row r="192" spans="1:5" x14ac:dyDescent="0.2">
      <c r="A192" s="66"/>
      <c r="B192" s="69"/>
      <c r="C192" s="69"/>
      <c r="D192" s="70">
        <f>IFERROR(VLOOKUP(A192,'מאגר חומרי גלם'!B:H,7,FALSE),0)</f>
        <v>0</v>
      </c>
      <c r="E192" s="70">
        <f>B192*D192</f>
        <v>0</v>
      </c>
    </row>
    <row r="193" spans="1:5" x14ac:dyDescent="0.2">
      <c r="A193" s="66"/>
      <c r="B193" s="69"/>
      <c r="C193" s="69"/>
      <c r="D193" s="70">
        <f>IFERROR(VLOOKUP(A193,'מאגר חומרי גלם'!B:H,7,FALSE),0)</f>
        <v>0</v>
      </c>
      <c r="E193" s="70">
        <f>B193*D193</f>
        <v>0</v>
      </c>
    </row>
    <row r="194" spans="1:5" x14ac:dyDescent="0.2">
      <c r="A194" s="66"/>
      <c r="B194" s="69"/>
      <c r="C194" s="69"/>
      <c r="D194" s="70">
        <f>IFERROR(VLOOKUP(A194,'מאגר חומרי גלם'!B:H,7,FALSE),0)</f>
        <v>0</v>
      </c>
      <c r="E194" s="70">
        <f>B194*D194</f>
        <v>0</v>
      </c>
    </row>
    <row r="195" spans="1:5" x14ac:dyDescent="0.2">
      <c r="A195" s="66"/>
      <c r="B195" s="69"/>
      <c r="C195" s="69"/>
      <c r="D195" s="70">
        <f>IFERROR(VLOOKUP(A195,'מאגר חומרי גלם'!B:H,7,FALSE),0)</f>
        <v>0</v>
      </c>
      <c r="E195" s="70">
        <f>B195*D195</f>
        <v>0</v>
      </c>
    </row>
    <row r="196" spans="1:5" ht="15" thickBot="1" x14ac:dyDescent="0.25">
      <c r="A196" s="185"/>
      <c r="B196" s="186"/>
      <c r="C196" s="186"/>
      <c r="D196" s="187">
        <f>IFERROR(VLOOKUP(A196,'מאגר חומרי גלם'!B:H,7,FALSE),0)</f>
        <v>0</v>
      </c>
      <c r="E196" s="187">
        <f>B196*D196</f>
        <v>0</v>
      </c>
    </row>
    <row r="197" spans="1:5" ht="15" x14ac:dyDescent="0.25">
      <c r="A197" s="65" t="s">
        <v>107</v>
      </c>
      <c r="E197" s="189">
        <f>SUM(E189:E196)</f>
        <v>0</v>
      </c>
    </row>
    <row r="199" spans="1:5" ht="15.75" x14ac:dyDescent="0.25">
      <c r="A199" s="74" t="s">
        <v>108</v>
      </c>
      <c r="B199" s="74"/>
      <c r="C199" s="74"/>
      <c r="D199" s="74"/>
    </row>
    <row r="200" spans="1:5" ht="15" x14ac:dyDescent="0.25">
      <c r="A200" s="68" t="s">
        <v>109</v>
      </c>
      <c r="B200" s="68" t="s">
        <v>110</v>
      </c>
      <c r="C200" s="68" t="s">
        <v>111</v>
      </c>
      <c r="D200" s="68" t="s">
        <v>112</v>
      </c>
    </row>
    <row r="201" spans="1:5" ht="15" x14ac:dyDescent="0.25">
      <c r="A201" s="65" t="s">
        <v>113</v>
      </c>
      <c r="B201" s="69"/>
      <c r="C201" s="69"/>
      <c r="D201" s="70">
        <f>IF(C201&gt;0,B201/C201,0)</f>
        <v>0</v>
      </c>
    </row>
    <row r="202" spans="1:5" ht="15" x14ac:dyDescent="0.25">
      <c r="A202" s="65" t="s">
        <v>114</v>
      </c>
      <c r="B202" s="69"/>
      <c r="C202" s="69"/>
      <c r="D202" s="70">
        <f>IF(C202&gt;0,B202/C202,0)</f>
        <v>0</v>
      </c>
    </row>
    <row r="203" spans="1:5" ht="15" x14ac:dyDescent="0.25">
      <c r="A203" s="190" t="s">
        <v>115</v>
      </c>
      <c r="B203" s="191"/>
      <c r="C203" s="191"/>
      <c r="D203" s="192">
        <f>IF(C203&gt;0,B203/C203,0)</f>
        <v>0</v>
      </c>
    </row>
    <row r="204" spans="1:5" ht="15" x14ac:dyDescent="0.25">
      <c r="A204" s="193" t="s">
        <v>116</v>
      </c>
      <c r="D204" s="194">
        <f>SUM(D201:D203)</f>
        <v>0</v>
      </c>
    </row>
    <row r="206" spans="1:5" ht="15.75" x14ac:dyDescent="0.25">
      <c r="A206" s="196" t="s">
        <v>117</v>
      </c>
      <c r="B206" s="196"/>
      <c r="C206" s="196"/>
    </row>
    <row r="207" spans="1:5" ht="15" x14ac:dyDescent="0.25">
      <c r="A207" s="193" t="s">
        <v>118</v>
      </c>
      <c r="B207" s="70">
        <f>E197</f>
        <v>0</v>
      </c>
    </row>
    <row r="208" spans="1:5" ht="15.75" thickBot="1" x14ac:dyDescent="0.3">
      <c r="A208" s="193" t="s">
        <v>119</v>
      </c>
      <c r="B208" s="188">
        <f>D204/60*AVERAGE('הגדרות עסק'!B6:B10)</f>
        <v>0</v>
      </c>
    </row>
    <row r="209" spans="1:5" ht="16.5" x14ac:dyDescent="0.25">
      <c r="A209" s="195" t="s">
        <v>120</v>
      </c>
      <c r="B209" s="72">
        <f>B207+B208</f>
        <v>0</v>
      </c>
      <c r="C209" s="73" t="s">
        <v>121</v>
      </c>
    </row>
    <row r="211" spans="1:5" ht="18" x14ac:dyDescent="0.25">
      <c r="A211" s="197" t="s">
        <v>345</v>
      </c>
      <c r="B211" s="197"/>
      <c r="C211" s="197"/>
      <c r="D211" s="197"/>
      <c r="E211" s="197"/>
    </row>
    <row r="212" spans="1:5" ht="15.75" x14ac:dyDescent="0.25">
      <c r="A212" s="196" t="s">
        <v>94</v>
      </c>
      <c r="B212" s="196"/>
      <c r="C212" s="196"/>
      <c r="D212" s="196"/>
      <c r="E212" s="196"/>
    </row>
    <row r="213" spans="1:5" ht="15" x14ac:dyDescent="0.25">
      <c r="A213" s="65" t="s">
        <v>95</v>
      </c>
      <c r="B213" s="66"/>
    </row>
    <row r="214" spans="1:5" ht="15" x14ac:dyDescent="0.25">
      <c r="A214" s="65" t="s">
        <v>97</v>
      </c>
      <c r="B214" s="66"/>
    </row>
    <row r="215" spans="1:5" ht="15" x14ac:dyDescent="0.25">
      <c r="A215" s="65" t="s">
        <v>99</v>
      </c>
      <c r="B215" s="66"/>
      <c r="C215" s="67" t="s">
        <v>64</v>
      </c>
    </row>
    <row r="216" spans="1:5" ht="15" x14ac:dyDescent="0.25">
      <c r="A216" s="65" t="s">
        <v>100</v>
      </c>
      <c r="B216" s="66"/>
      <c r="C216" s="67" t="s">
        <v>101</v>
      </c>
    </row>
    <row r="218" spans="1:5" ht="15.75" x14ac:dyDescent="0.25">
      <c r="A218" s="74" t="s">
        <v>102</v>
      </c>
      <c r="B218" s="74"/>
      <c r="C218" s="74"/>
      <c r="D218" s="74"/>
      <c r="E218" s="74"/>
    </row>
    <row r="219" spans="1:5" ht="15" x14ac:dyDescent="0.25">
      <c r="A219" s="68" t="s">
        <v>103</v>
      </c>
      <c r="B219" s="68" t="s">
        <v>104</v>
      </c>
      <c r="C219" s="68" t="s">
        <v>75</v>
      </c>
      <c r="D219" s="68" t="s">
        <v>105</v>
      </c>
      <c r="E219" s="68" t="s">
        <v>106</v>
      </c>
    </row>
    <row r="220" spans="1:5" x14ac:dyDescent="0.2">
      <c r="A220" s="66"/>
      <c r="B220" s="69"/>
      <c r="C220" s="69"/>
      <c r="D220" s="70">
        <f>IFERROR(VLOOKUP(A220,'מאגר חומרי גלם'!B:H,7,FALSE),0)</f>
        <v>0</v>
      </c>
      <c r="E220" s="70">
        <f>B220*D220</f>
        <v>0</v>
      </c>
    </row>
    <row r="221" spans="1:5" x14ac:dyDescent="0.2">
      <c r="A221" s="66"/>
      <c r="B221" s="69"/>
      <c r="C221" s="69"/>
      <c r="D221" s="70">
        <f>IFERROR(VLOOKUP(A221,'מאגר חומרי גלם'!B:H,7,FALSE),0)</f>
        <v>0</v>
      </c>
      <c r="E221" s="70">
        <f>B221*D221</f>
        <v>0</v>
      </c>
    </row>
    <row r="222" spans="1:5" x14ac:dyDescent="0.2">
      <c r="A222" s="66"/>
      <c r="B222" s="69"/>
      <c r="C222" s="69"/>
      <c r="D222" s="70">
        <f>IFERROR(VLOOKUP(A222,'מאגר חומרי גלם'!B:H,7,FALSE),0)</f>
        <v>0</v>
      </c>
      <c r="E222" s="70">
        <f>B222*D222</f>
        <v>0</v>
      </c>
    </row>
    <row r="223" spans="1:5" x14ac:dyDescent="0.2">
      <c r="A223" s="66"/>
      <c r="B223" s="69"/>
      <c r="C223" s="69"/>
      <c r="D223" s="70">
        <f>IFERROR(VLOOKUP(A223,'מאגר חומרי גלם'!B:H,7,FALSE),0)</f>
        <v>0</v>
      </c>
      <c r="E223" s="70">
        <f>B223*D223</f>
        <v>0</v>
      </c>
    </row>
    <row r="224" spans="1:5" x14ac:dyDescent="0.2">
      <c r="A224" s="66"/>
      <c r="B224" s="69"/>
      <c r="C224" s="69"/>
      <c r="D224" s="70">
        <f>IFERROR(VLOOKUP(A224,'מאגר חומרי גלם'!B:H,7,FALSE),0)</f>
        <v>0</v>
      </c>
      <c r="E224" s="70">
        <f>B224*D224</f>
        <v>0</v>
      </c>
    </row>
    <row r="225" spans="1:5" x14ac:dyDescent="0.2">
      <c r="A225" s="66"/>
      <c r="B225" s="69"/>
      <c r="C225" s="69"/>
      <c r="D225" s="70">
        <f>IFERROR(VLOOKUP(A225,'מאגר חומרי גלם'!B:H,7,FALSE),0)</f>
        <v>0</v>
      </c>
      <c r="E225" s="70">
        <f>B225*D225</f>
        <v>0</v>
      </c>
    </row>
    <row r="226" spans="1:5" x14ac:dyDescent="0.2">
      <c r="A226" s="66"/>
      <c r="B226" s="69"/>
      <c r="C226" s="69"/>
      <c r="D226" s="70">
        <f>IFERROR(VLOOKUP(A226,'מאגר חומרי גלם'!B:H,7,FALSE),0)</f>
        <v>0</v>
      </c>
      <c r="E226" s="70">
        <f>B226*D226</f>
        <v>0</v>
      </c>
    </row>
    <row r="227" spans="1:5" ht="15" thickBot="1" x14ac:dyDescent="0.25">
      <c r="A227" s="185"/>
      <c r="B227" s="186"/>
      <c r="C227" s="186"/>
      <c r="D227" s="187">
        <f>IFERROR(VLOOKUP(A227,'מאגר חומרי גלם'!B:H,7,FALSE),0)</f>
        <v>0</v>
      </c>
      <c r="E227" s="187">
        <f>B227*D227</f>
        <v>0</v>
      </c>
    </row>
    <row r="228" spans="1:5" ht="15" x14ac:dyDescent="0.25">
      <c r="A228" s="65" t="s">
        <v>107</v>
      </c>
      <c r="E228" s="189">
        <f>SUM(E220:E227)</f>
        <v>0</v>
      </c>
    </row>
    <row r="230" spans="1:5" ht="15.75" x14ac:dyDescent="0.25">
      <c r="A230" s="74" t="s">
        <v>108</v>
      </c>
      <c r="B230" s="74"/>
      <c r="C230" s="74"/>
      <c r="D230" s="74"/>
    </row>
    <row r="231" spans="1:5" ht="15" x14ac:dyDescent="0.25">
      <c r="A231" s="68" t="s">
        <v>109</v>
      </c>
      <c r="B231" s="68" t="s">
        <v>110</v>
      </c>
      <c r="C231" s="68" t="s">
        <v>111</v>
      </c>
      <c r="D231" s="68" t="s">
        <v>112</v>
      </c>
    </row>
    <row r="232" spans="1:5" ht="15" x14ac:dyDescent="0.25">
      <c r="A232" s="65" t="s">
        <v>113</v>
      </c>
      <c r="B232" s="69"/>
      <c r="C232" s="69"/>
      <c r="D232" s="70">
        <f>IF(C232&gt;0,B232/C232,0)</f>
        <v>0</v>
      </c>
    </row>
    <row r="233" spans="1:5" ht="15" x14ac:dyDescent="0.25">
      <c r="A233" s="65" t="s">
        <v>114</v>
      </c>
      <c r="B233" s="69"/>
      <c r="C233" s="69"/>
      <c r="D233" s="70">
        <f>IF(C233&gt;0,B233/C233,0)</f>
        <v>0</v>
      </c>
    </row>
    <row r="234" spans="1:5" ht="15" x14ac:dyDescent="0.25">
      <c r="A234" s="190" t="s">
        <v>115</v>
      </c>
      <c r="B234" s="191"/>
      <c r="C234" s="191"/>
      <c r="D234" s="192">
        <f>IF(C234&gt;0,B234/C234,0)</f>
        <v>0</v>
      </c>
    </row>
    <row r="235" spans="1:5" ht="15" x14ac:dyDescent="0.25">
      <c r="A235" s="193" t="s">
        <v>116</v>
      </c>
      <c r="D235" s="194">
        <f>SUM(D232:D234)</f>
        <v>0</v>
      </c>
    </row>
    <row r="237" spans="1:5" ht="15.75" x14ac:dyDescent="0.25">
      <c r="A237" s="196" t="s">
        <v>117</v>
      </c>
      <c r="B237" s="196"/>
      <c r="C237" s="196"/>
    </row>
    <row r="238" spans="1:5" ht="15" x14ac:dyDescent="0.25">
      <c r="A238" s="193" t="s">
        <v>118</v>
      </c>
      <c r="B238" s="70">
        <f>E228</f>
        <v>0</v>
      </c>
    </row>
    <row r="239" spans="1:5" ht="15.75" thickBot="1" x14ac:dyDescent="0.3">
      <c r="A239" s="193" t="s">
        <v>119</v>
      </c>
      <c r="B239" s="188">
        <f>D235/60*AVERAGE('הגדרות עסק'!B6:B10)</f>
        <v>0</v>
      </c>
    </row>
    <row r="240" spans="1:5" ht="16.5" x14ac:dyDescent="0.25">
      <c r="A240" s="195" t="s">
        <v>120</v>
      </c>
      <c r="B240" s="72">
        <f>B238+B239</f>
        <v>0</v>
      </c>
      <c r="C240" s="73" t="s">
        <v>121</v>
      </c>
    </row>
    <row r="242" spans="1:5" ht="18" x14ac:dyDescent="0.25">
      <c r="A242" s="197" t="s">
        <v>346</v>
      </c>
      <c r="B242" s="197"/>
      <c r="C242" s="197"/>
      <c r="D242" s="197"/>
      <c r="E242" s="197"/>
    </row>
    <row r="243" spans="1:5" ht="15.75" x14ac:dyDescent="0.25">
      <c r="A243" s="196" t="s">
        <v>94</v>
      </c>
      <c r="B243" s="196"/>
      <c r="C243" s="196"/>
      <c r="D243" s="196"/>
      <c r="E243" s="196"/>
    </row>
    <row r="244" spans="1:5" ht="15" x14ac:dyDescent="0.25">
      <c r="A244" s="65" t="s">
        <v>95</v>
      </c>
      <c r="B244" s="66"/>
    </row>
    <row r="245" spans="1:5" ht="15" x14ac:dyDescent="0.25">
      <c r="A245" s="65" t="s">
        <v>97</v>
      </c>
      <c r="B245" s="66"/>
    </row>
    <row r="246" spans="1:5" ht="15" x14ac:dyDescent="0.25">
      <c r="A246" s="65" t="s">
        <v>99</v>
      </c>
      <c r="B246" s="66"/>
      <c r="C246" s="67" t="s">
        <v>64</v>
      </c>
    </row>
    <row r="247" spans="1:5" ht="15" x14ac:dyDescent="0.25">
      <c r="A247" s="65" t="s">
        <v>100</v>
      </c>
      <c r="B247" s="66"/>
      <c r="C247" s="67" t="s">
        <v>101</v>
      </c>
    </row>
    <row r="249" spans="1:5" ht="15.75" x14ac:dyDescent="0.25">
      <c r="A249" s="74" t="s">
        <v>102</v>
      </c>
      <c r="B249" s="74"/>
      <c r="C249" s="74"/>
      <c r="D249" s="74"/>
      <c r="E249" s="74"/>
    </row>
    <row r="250" spans="1:5" ht="15" x14ac:dyDescent="0.25">
      <c r="A250" s="68" t="s">
        <v>103</v>
      </c>
      <c r="B250" s="68" t="s">
        <v>104</v>
      </c>
      <c r="C250" s="68" t="s">
        <v>75</v>
      </c>
      <c r="D250" s="68" t="s">
        <v>105</v>
      </c>
      <c r="E250" s="68" t="s">
        <v>106</v>
      </c>
    </row>
    <row r="251" spans="1:5" x14ac:dyDescent="0.2">
      <c r="A251" s="66"/>
      <c r="B251" s="69"/>
      <c r="C251" s="69"/>
      <c r="D251" s="70">
        <f>IFERROR(VLOOKUP(A251,'מאגר חומרי גלם'!B:H,7,FALSE),0)</f>
        <v>0</v>
      </c>
      <c r="E251" s="70">
        <f>B251*D251</f>
        <v>0</v>
      </c>
    </row>
    <row r="252" spans="1:5" x14ac:dyDescent="0.2">
      <c r="A252" s="66"/>
      <c r="B252" s="69"/>
      <c r="C252" s="69"/>
      <c r="D252" s="70">
        <f>IFERROR(VLOOKUP(A252,'מאגר חומרי גלם'!B:H,7,FALSE),0)</f>
        <v>0</v>
      </c>
      <c r="E252" s="70">
        <f>B252*D252</f>
        <v>0</v>
      </c>
    </row>
    <row r="253" spans="1:5" x14ac:dyDescent="0.2">
      <c r="A253" s="66"/>
      <c r="B253" s="69"/>
      <c r="C253" s="69"/>
      <c r="D253" s="70">
        <f>IFERROR(VLOOKUP(A253,'מאגר חומרי גלם'!B:H,7,FALSE),0)</f>
        <v>0</v>
      </c>
      <c r="E253" s="70">
        <f>B253*D253</f>
        <v>0</v>
      </c>
    </row>
    <row r="254" spans="1:5" x14ac:dyDescent="0.2">
      <c r="A254" s="66"/>
      <c r="B254" s="69"/>
      <c r="C254" s="69"/>
      <c r="D254" s="70">
        <f>IFERROR(VLOOKUP(A254,'מאגר חומרי גלם'!B:H,7,FALSE),0)</f>
        <v>0</v>
      </c>
      <c r="E254" s="70">
        <f>B254*D254</f>
        <v>0</v>
      </c>
    </row>
    <row r="255" spans="1:5" x14ac:dyDescent="0.2">
      <c r="A255" s="66"/>
      <c r="B255" s="69"/>
      <c r="C255" s="69"/>
      <c r="D255" s="70">
        <f>IFERROR(VLOOKUP(A255,'מאגר חומרי גלם'!B:H,7,FALSE),0)</f>
        <v>0</v>
      </c>
      <c r="E255" s="70">
        <f>B255*D255</f>
        <v>0</v>
      </c>
    </row>
    <row r="256" spans="1:5" x14ac:dyDescent="0.2">
      <c r="A256" s="66"/>
      <c r="B256" s="69"/>
      <c r="C256" s="69"/>
      <c r="D256" s="70">
        <f>IFERROR(VLOOKUP(A256,'מאגר חומרי גלם'!B:H,7,FALSE),0)</f>
        <v>0</v>
      </c>
      <c r="E256" s="70">
        <f>B256*D256</f>
        <v>0</v>
      </c>
    </row>
    <row r="257" spans="1:5" x14ac:dyDescent="0.2">
      <c r="A257" s="66"/>
      <c r="B257" s="69"/>
      <c r="C257" s="69"/>
      <c r="D257" s="70">
        <f>IFERROR(VLOOKUP(A257,'מאגר חומרי גלם'!B:H,7,FALSE),0)</f>
        <v>0</v>
      </c>
      <c r="E257" s="70">
        <f>B257*D257</f>
        <v>0</v>
      </c>
    </row>
    <row r="258" spans="1:5" ht="15" thickBot="1" x14ac:dyDescent="0.25">
      <c r="A258" s="185"/>
      <c r="B258" s="186"/>
      <c r="C258" s="186"/>
      <c r="D258" s="187">
        <f>IFERROR(VLOOKUP(A258,'מאגר חומרי גלם'!B:H,7,FALSE),0)</f>
        <v>0</v>
      </c>
      <c r="E258" s="187">
        <f>B258*D258</f>
        <v>0</v>
      </c>
    </row>
    <row r="259" spans="1:5" ht="15" x14ac:dyDescent="0.25">
      <c r="A259" s="65" t="s">
        <v>107</v>
      </c>
      <c r="E259" s="189">
        <f>SUM(E251:E258)</f>
        <v>0</v>
      </c>
    </row>
    <row r="261" spans="1:5" ht="15.75" x14ac:dyDescent="0.25">
      <c r="A261" s="74" t="s">
        <v>108</v>
      </c>
      <c r="B261" s="74"/>
      <c r="C261" s="74"/>
      <c r="D261" s="74"/>
    </row>
    <row r="262" spans="1:5" ht="15" x14ac:dyDescent="0.25">
      <c r="A262" s="68" t="s">
        <v>109</v>
      </c>
      <c r="B262" s="68" t="s">
        <v>110</v>
      </c>
      <c r="C262" s="68" t="s">
        <v>111</v>
      </c>
      <c r="D262" s="68" t="s">
        <v>112</v>
      </c>
    </row>
    <row r="263" spans="1:5" ht="15" x14ac:dyDescent="0.25">
      <c r="A263" s="65" t="s">
        <v>113</v>
      </c>
      <c r="B263" s="69"/>
      <c r="C263" s="69"/>
      <c r="D263" s="70">
        <f>IF(C263&gt;0,B263/C263,0)</f>
        <v>0</v>
      </c>
    </row>
    <row r="264" spans="1:5" ht="15" x14ac:dyDescent="0.25">
      <c r="A264" s="65" t="s">
        <v>114</v>
      </c>
      <c r="B264" s="69"/>
      <c r="C264" s="69"/>
      <c r="D264" s="70">
        <f>IF(C264&gt;0,B264/C264,0)</f>
        <v>0</v>
      </c>
    </row>
    <row r="265" spans="1:5" ht="15" x14ac:dyDescent="0.25">
      <c r="A265" s="190" t="s">
        <v>115</v>
      </c>
      <c r="B265" s="191"/>
      <c r="C265" s="191"/>
      <c r="D265" s="192">
        <f>IF(C265&gt;0,B265/C265,0)</f>
        <v>0</v>
      </c>
    </row>
    <row r="266" spans="1:5" ht="15" x14ac:dyDescent="0.25">
      <c r="A266" s="193" t="s">
        <v>116</v>
      </c>
      <c r="D266" s="194">
        <f>SUM(D263:D265)</f>
        <v>0</v>
      </c>
    </row>
    <row r="268" spans="1:5" ht="15.75" x14ac:dyDescent="0.25">
      <c r="A268" s="196" t="s">
        <v>117</v>
      </c>
      <c r="B268" s="196"/>
      <c r="C268" s="196"/>
    </row>
    <row r="269" spans="1:5" ht="15" x14ac:dyDescent="0.25">
      <c r="A269" s="193" t="s">
        <v>118</v>
      </c>
      <c r="B269" s="70">
        <f>E259</f>
        <v>0</v>
      </c>
    </row>
    <row r="270" spans="1:5" ht="15.75" thickBot="1" x14ac:dyDescent="0.3">
      <c r="A270" s="193" t="s">
        <v>119</v>
      </c>
      <c r="B270" s="188">
        <f>D266/60*AVERAGE('הגדרות עסק'!B6:B10)</f>
        <v>0</v>
      </c>
    </row>
    <row r="271" spans="1:5" ht="16.5" x14ac:dyDescent="0.25">
      <c r="A271" s="195" t="s">
        <v>120</v>
      </c>
      <c r="B271" s="72">
        <f>B269+B270</f>
        <v>0</v>
      </c>
      <c r="C271" s="73" t="s">
        <v>121</v>
      </c>
    </row>
    <row r="273" spans="1:5" ht="18" x14ac:dyDescent="0.25">
      <c r="A273" s="197" t="s">
        <v>347</v>
      </c>
      <c r="B273" s="197"/>
      <c r="C273" s="197"/>
      <c r="D273" s="197"/>
      <c r="E273" s="197"/>
    </row>
    <row r="274" spans="1:5" ht="15.75" x14ac:dyDescent="0.25">
      <c r="A274" s="196" t="s">
        <v>94</v>
      </c>
      <c r="B274" s="196"/>
      <c r="C274" s="196"/>
      <c r="D274" s="196"/>
      <c r="E274" s="196"/>
    </row>
    <row r="275" spans="1:5" ht="15" x14ac:dyDescent="0.25">
      <c r="A275" s="65" t="s">
        <v>95</v>
      </c>
      <c r="B275" s="66"/>
    </row>
    <row r="276" spans="1:5" ht="15" x14ac:dyDescent="0.25">
      <c r="A276" s="65" t="s">
        <v>97</v>
      </c>
      <c r="B276" s="66"/>
    </row>
    <row r="277" spans="1:5" ht="15" x14ac:dyDescent="0.25">
      <c r="A277" s="65" t="s">
        <v>99</v>
      </c>
      <c r="B277" s="66"/>
      <c r="C277" s="67" t="s">
        <v>64</v>
      </c>
    </row>
    <row r="278" spans="1:5" ht="15" x14ac:dyDescent="0.25">
      <c r="A278" s="65" t="s">
        <v>100</v>
      </c>
      <c r="B278" s="66"/>
      <c r="C278" s="67" t="s">
        <v>101</v>
      </c>
    </row>
    <row r="280" spans="1:5" ht="15.75" x14ac:dyDescent="0.25">
      <c r="A280" s="74" t="s">
        <v>102</v>
      </c>
      <c r="B280" s="74"/>
      <c r="C280" s="74"/>
      <c r="D280" s="74"/>
      <c r="E280" s="74"/>
    </row>
    <row r="281" spans="1:5" ht="15" x14ac:dyDescent="0.25">
      <c r="A281" s="68" t="s">
        <v>103</v>
      </c>
      <c r="B281" s="68" t="s">
        <v>104</v>
      </c>
      <c r="C281" s="68" t="s">
        <v>75</v>
      </c>
      <c r="D281" s="68" t="s">
        <v>105</v>
      </c>
      <c r="E281" s="68" t="s">
        <v>106</v>
      </c>
    </row>
    <row r="282" spans="1:5" x14ac:dyDescent="0.2">
      <c r="A282" s="66"/>
      <c r="B282" s="69"/>
      <c r="C282" s="69"/>
      <c r="D282" s="70">
        <f>IFERROR(VLOOKUP(A282,'מאגר חומרי גלם'!B:H,7,FALSE),0)</f>
        <v>0</v>
      </c>
      <c r="E282" s="70">
        <f>B282*D282</f>
        <v>0</v>
      </c>
    </row>
    <row r="283" spans="1:5" x14ac:dyDescent="0.2">
      <c r="A283" s="66"/>
      <c r="B283" s="69"/>
      <c r="C283" s="69"/>
      <c r="D283" s="70">
        <f>IFERROR(VLOOKUP(A283,'מאגר חומרי גלם'!B:H,7,FALSE),0)</f>
        <v>0</v>
      </c>
      <c r="E283" s="70">
        <f>B283*D283</f>
        <v>0</v>
      </c>
    </row>
    <row r="284" spans="1:5" x14ac:dyDescent="0.2">
      <c r="A284" s="66"/>
      <c r="B284" s="69"/>
      <c r="C284" s="69"/>
      <c r="D284" s="70">
        <f>IFERROR(VLOOKUP(A284,'מאגר חומרי גלם'!B:H,7,FALSE),0)</f>
        <v>0</v>
      </c>
      <c r="E284" s="70">
        <f>B284*D284</f>
        <v>0</v>
      </c>
    </row>
    <row r="285" spans="1:5" x14ac:dyDescent="0.2">
      <c r="A285" s="66"/>
      <c r="B285" s="69"/>
      <c r="C285" s="69"/>
      <c r="D285" s="70">
        <f>IFERROR(VLOOKUP(A285,'מאגר חומרי גלם'!B:H,7,FALSE),0)</f>
        <v>0</v>
      </c>
      <c r="E285" s="70">
        <f>B285*D285</f>
        <v>0</v>
      </c>
    </row>
    <row r="286" spans="1:5" x14ac:dyDescent="0.2">
      <c r="A286" s="66"/>
      <c r="B286" s="69"/>
      <c r="C286" s="69"/>
      <c r="D286" s="70">
        <f>IFERROR(VLOOKUP(A286,'מאגר חומרי גלם'!B:H,7,FALSE),0)</f>
        <v>0</v>
      </c>
      <c r="E286" s="70">
        <f>B286*D286</f>
        <v>0</v>
      </c>
    </row>
    <row r="287" spans="1:5" x14ac:dyDescent="0.2">
      <c r="A287" s="66"/>
      <c r="B287" s="69"/>
      <c r="C287" s="69"/>
      <c r="D287" s="70">
        <f>IFERROR(VLOOKUP(A287,'מאגר חומרי גלם'!B:H,7,FALSE),0)</f>
        <v>0</v>
      </c>
      <c r="E287" s="70">
        <f>B287*D287</f>
        <v>0</v>
      </c>
    </row>
    <row r="288" spans="1:5" x14ac:dyDescent="0.2">
      <c r="A288" s="66"/>
      <c r="B288" s="69"/>
      <c r="C288" s="69"/>
      <c r="D288" s="70">
        <f>IFERROR(VLOOKUP(A288,'מאגר חומרי גלם'!B:H,7,FALSE),0)</f>
        <v>0</v>
      </c>
      <c r="E288" s="70">
        <f>B288*D288</f>
        <v>0</v>
      </c>
    </row>
    <row r="289" spans="1:5" ht="15" thickBot="1" x14ac:dyDescent="0.25">
      <c r="A289" s="185"/>
      <c r="B289" s="186"/>
      <c r="C289" s="186"/>
      <c r="D289" s="187">
        <f>IFERROR(VLOOKUP(A289,'מאגר חומרי גלם'!B:H,7,FALSE),0)</f>
        <v>0</v>
      </c>
      <c r="E289" s="187">
        <f>B289*D289</f>
        <v>0</v>
      </c>
    </row>
    <row r="290" spans="1:5" ht="15" x14ac:dyDescent="0.25">
      <c r="A290" s="65" t="s">
        <v>107</v>
      </c>
      <c r="E290" s="189">
        <f>SUM(E282:E289)</f>
        <v>0</v>
      </c>
    </row>
    <row r="292" spans="1:5" ht="15.75" x14ac:dyDescent="0.25">
      <c r="A292" s="74" t="s">
        <v>108</v>
      </c>
      <c r="B292" s="74"/>
      <c r="C292" s="74"/>
      <c r="D292" s="74"/>
    </row>
    <row r="293" spans="1:5" ht="15" x14ac:dyDescent="0.25">
      <c r="A293" s="68" t="s">
        <v>109</v>
      </c>
      <c r="B293" s="68" t="s">
        <v>110</v>
      </c>
      <c r="C293" s="68" t="s">
        <v>111</v>
      </c>
      <c r="D293" s="68" t="s">
        <v>112</v>
      </c>
    </row>
    <row r="294" spans="1:5" ht="15" x14ac:dyDescent="0.25">
      <c r="A294" s="65" t="s">
        <v>113</v>
      </c>
      <c r="B294" s="69"/>
      <c r="C294" s="69"/>
      <c r="D294" s="70">
        <f>IF(C294&gt;0,B294/C294,0)</f>
        <v>0</v>
      </c>
    </row>
    <row r="295" spans="1:5" ht="15" x14ac:dyDescent="0.25">
      <c r="A295" s="65" t="s">
        <v>114</v>
      </c>
      <c r="B295" s="69"/>
      <c r="C295" s="69"/>
      <c r="D295" s="70">
        <f>IF(C295&gt;0,B295/C295,0)</f>
        <v>0</v>
      </c>
    </row>
    <row r="296" spans="1:5" ht="15" x14ac:dyDescent="0.25">
      <c r="A296" s="190" t="s">
        <v>115</v>
      </c>
      <c r="B296" s="191"/>
      <c r="C296" s="191"/>
      <c r="D296" s="192">
        <f>IF(C296&gt;0,B296/C296,0)</f>
        <v>0</v>
      </c>
    </row>
    <row r="297" spans="1:5" ht="15" x14ac:dyDescent="0.25">
      <c r="A297" s="193" t="s">
        <v>116</v>
      </c>
      <c r="D297" s="194">
        <f>SUM(D294:D296)</f>
        <v>0</v>
      </c>
    </row>
    <row r="299" spans="1:5" ht="15.75" x14ac:dyDescent="0.25">
      <c r="A299" s="196" t="s">
        <v>117</v>
      </c>
      <c r="B299" s="196"/>
      <c r="C299" s="196"/>
    </row>
    <row r="300" spans="1:5" ht="15" x14ac:dyDescent="0.25">
      <c r="A300" s="193" t="s">
        <v>118</v>
      </c>
      <c r="B300" s="70">
        <f>E290</f>
        <v>0</v>
      </c>
    </row>
    <row r="301" spans="1:5" ht="15.75" thickBot="1" x14ac:dyDescent="0.3">
      <c r="A301" s="193" t="s">
        <v>119</v>
      </c>
      <c r="B301" s="188">
        <f>D297/60*AVERAGE('הגדרות עסק'!B6:B10)</f>
        <v>0</v>
      </c>
    </row>
    <row r="302" spans="1:5" ht="16.5" x14ac:dyDescent="0.25">
      <c r="A302" s="195" t="s">
        <v>120</v>
      </c>
      <c r="B302" s="72">
        <f>B300+B301</f>
        <v>0</v>
      </c>
      <c r="C302" s="73" t="s">
        <v>121</v>
      </c>
    </row>
    <row r="304" spans="1:5" ht="18" x14ac:dyDescent="0.25">
      <c r="A304" s="197" t="s">
        <v>348</v>
      </c>
      <c r="B304" s="197"/>
      <c r="C304" s="197"/>
      <c r="D304" s="197"/>
      <c r="E304" s="197"/>
    </row>
    <row r="305" spans="1:5" ht="15.75" x14ac:dyDescent="0.25">
      <c r="A305" s="196" t="s">
        <v>94</v>
      </c>
      <c r="B305" s="196"/>
      <c r="C305" s="196"/>
      <c r="D305" s="196"/>
      <c r="E305" s="196"/>
    </row>
    <row r="306" spans="1:5" ht="15" x14ac:dyDescent="0.25">
      <c r="A306" s="65" t="s">
        <v>95</v>
      </c>
      <c r="B306" s="66"/>
    </row>
    <row r="307" spans="1:5" ht="15" x14ac:dyDescent="0.25">
      <c r="A307" s="65" t="s">
        <v>97</v>
      </c>
      <c r="B307" s="66"/>
    </row>
    <row r="308" spans="1:5" ht="15" x14ac:dyDescent="0.25">
      <c r="A308" s="65" t="s">
        <v>99</v>
      </c>
      <c r="B308" s="66"/>
      <c r="C308" s="67" t="s">
        <v>64</v>
      </c>
    </row>
    <row r="309" spans="1:5" ht="15" x14ac:dyDescent="0.25">
      <c r="A309" s="65" t="s">
        <v>100</v>
      </c>
      <c r="B309" s="66"/>
      <c r="C309" s="67" t="s">
        <v>101</v>
      </c>
    </row>
    <row r="311" spans="1:5" ht="15.75" x14ac:dyDescent="0.25">
      <c r="A311" s="74" t="s">
        <v>102</v>
      </c>
      <c r="B311" s="74"/>
      <c r="C311" s="74"/>
      <c r="D311" s="74"/>
      <c r="E311" s="74"/>
    </row>
    <row r="312" spans="1:5" ht="15" x14ac:dyDescent="0.25">
      <c r="A312" s="68" t="s">
        <v>103</v>
      </c>
      <c r="B312" s="68" t="s">
        <v>104</v>
      </c>
      <c r="C312" s="68" t="s">
        <v>75</v>
      </c>
      <c r="D312" s="68" t="s">
        <v>105</v>
      </c>
      <c r="E312" s="68" t="s">
        <v>106</v>
      </c>
    </row>
    <row r="313" spans="1:5" x14ac:dyDescent="0.2">
      <c r="A313" s="66"/>
      <c r="B313" s="69"/>
      <c r="C313" s="69"/>
      <c r="D313" s="70">
        <f>IFERROR(VLOOKUP(A313,'מאגר חומרי גלם'!B:H,7,FALSE),0)</f>
        <v>0</v>
      </c>
      <c r="E313" s="70">
        <f>B313*D313</f>
        <v>0</v>
      </c>
    </row>
    <row r="314" spans="1:5" x14ac:dyDescent="0.2">
      <c r="A314" s="66"/>
      <c r="B314" s="69"/>
      <c r="C314" s="69"/>
      <c r="D314" s="70">
        <f>IFERROR(VLOOKUP(A314,'מאגר חומרי גלם'!B:H,7,FALSE),0)</f>
        <v>0</v>
      </c>
      <c r="E314" s="70">
        <f>B314*D314</f>
        <v>0</v>
      </c>
    </row>
    <row r="315" spans="1:5" x14ac:dyDescent="0.2">
      <c r="A315" s="66"/>
      <c r="B315" s="69"/>
      <c r="C315" s="69"/>
      <c r="D315" s="70">
        <f>IFERROR(VLOOKUP(A315,'מאגר חומרי גלם'!B:H,7,FALSE),0)</f>
        <v>0</v>
      </c>
      <c r="E315" s="70">
        <f>B315*D315</f>
        <v>0</v>
      </c>
    </row>
    <row r="316" spans="1:5" x14ac:dyDescent="0.2">
      <c r="A316" s="66"/>
      <c r="B316" s="69"/>
      <c r="C316" s="69"/>
      <c r="D316" s="70">
        <f>IFERROR(VLOOKUP(A316,'מאגר חומרי גלם'!B:H,7,FALSE),0)</f>
        <v>0</v>
      </c>
      <c r="E316" s="70">
        <f>B316*D316</f>
        <v>0</v>
      </c>
    </row>
    <row r="317" spans="1:5" x14ac:dyDescent="0.2">
      <c r="A317" s="66"/>
      <c r="B317" s="69"/>
      <c r="C317" s="69"/>
      <c r="D317" s="70">
        <f>IFERROR(VLOOKUP(A317,'מאגר חומרי גלם'!B:H,7,FALSE),0)</f>
        <v>0</v>
      </c>
      <c r="E317" s="70">
        <f>B317*D317</f>
        <v>0</v>
      </c>
    </row>
    <row r="318" spans="1:5" x14ac:dyDescent="0.2">
      <c r="A318" s="66"/>
      <c r="B318" s="69"/>
      <c r="C318" s="69"/>
      <c r="D318" s="70">
        <f>IFERROR(VLOOKUP(A318,'מאגר חומרי גלם'!B:H,7,FALSE),0)</f>
        <v>0</v>
      </c>
      <c r="E318" s="70">
        <f>B318*D318</f>
        <v>0</v>
      </c>
    </row>
    <row r="319" spans="1:5" x14ac:dyDescent="0.2">
      <c r="A319" s="66"/>
      <c r="B319" s="69"/>
      <c r="C319" s="69"/>
      <c r="D319" s="70">
        <f>IFERROR(VLOOKUP(A319,'מאגר חומרי גלם'!B:H,7,FALSE),0)</f>
        <v>0</v>
      </c>
      <c r="E319" s="70">
        <f>B319*D319</f>
        <v>0</v>
      </c>
    </row>
    <row r="320" spans="1:5" ht="15" thickBot="1" x14ac:dyDescent="0.25">
      <c r="A320" s="185"/>
      <c r="B320" s="186"/>
      <c r="C320" s="186"/>
      <c r="D320" s="187">
        <f>IFERROR(VLOOKUP(A320,'מאגר חומרי גלם'!B:H,7,FALSE),0)</f>
        <v>0</v>
      </c>
      <c r="E320" s="187">
        <f>B320*D320</f>
        <v>0</v>
      </c>
    </row>
    <row r="321" spans="1:5" ht="15" x14ac:dyDescent="0.25">
      <c r="A321" s="65" t="s">
        <v>107</v>
      </c>
      <c r="E321" s="189">
        <f>SUM(E313:E320)</f>
        <v>0</v>
      </c>
    </row>
    <row r="323" spans="1:5" ht="15.75" x14ac:dyDescent="0.25">
      <c r="A323" s="74" t="s">
        <v>108</v>
      </c>
      <c r="B323" s="74"/>
      <c r="C323" s="74"/>
      <c r="D323" s="74"/>
    </row>
    <row r="324" spans="1:5" ht="15" x14ac:dyDescent="0.25">
      <c r="A324" s="68" t="s">
        <v>109</v>
      </c>
      <c r="B324" s="68" t="s">
        <v>110</v>
      </c>
      <c r="C324" s="68" t="s">
        <v>111</v>
      </c>
      <c r="D324" s="68" t="s">
        <v>112</v>
      </c>
    </row>
    <row r="325" spans="1:5" ht="15" x14ac:dyDescent="0.25">
      <c r="A325" s="65" t="s">
        <v>113</v>
      </c>
      <c r="B325" s="69"/>
      <c r="C325" s="69"/>
      <c r="D325" s="70">
        <f>IF(C325&gt;0,B325/C325,0)</f>
        <v>0</v>
      </c>
    </row>
    <row r="326" spans="1:5" ht="15" x14ac:dyDescent="0.25">
      <c r="A326" s="65" t="s">
        <v>114</v>
      </c>
      <c r="B326" s="69"/>
      <c r="C326" s="69"/>
      <c r="D326" s="70">
        <f>IF(C326&gt;0,B326/C326,0)</f>
        <v>0</v>
      </c>
    </row>
    <row r="327" spans="1:5" ht="15" x14ac:dyDescent="0.25">
      <c r="A327" s="190" t="s">
        <v>115</v>
      </c>
      <c r="B327" s="191"/>
      <c r="C327" s="191"/>
      <c r="D327" s="192">
        <f>IF(C327&gt;0,B327/C327,0)</f>
        <v>0</v>
      </c>
    </row>
    <row r="328" spans="1:5" ht="15" x14ac:dyDescent="0.25">
      <c r="A328" s="193" t="s">
        <v>116</v>
      </c>
      <c r="D328" s="194">
        <f>SUM(D325:D327)</f>
        <v>0</v>
      </c>
    </row>
    <row r="330" spans="1:5" ht="15.75" x14ac:dyDescent="0.25">
      <c r="A330" s="196" t="s">
        <v>117</v>
      </c>
      <c r="B330" s="196"/>
      <c r="C330" s="196"/>
    </row>
    <row r="331" spans="1:5" ht="15" x14ac:dyDescent="0.25">
      <c r="A331" s="193" t="s">
        <v>118</v>
      </c>
      <c r="B331" s="70">
        <f>E321</f>
        <v>0</v>
      </c>
    </row>
    <row r="332" spans="1:5" ht="15.75" thickBot="1" x14ac:dyDescent="0.3">
      <c r="A332" s="193" t="s">
        <v>119</v>
      </c>
      <c r="B332" s="188">
        <f>D328/60*AVERAGE('הגדרות עסק'!B6:B10)</f>
        <v>0</v>
      </c>
    </row>
    <row r="333" spans="1:5" ht="16.5" x14ac:dyDescent="0.25">
      <c r="A333" s="195" t="s">
        <v>120</v>
      </c>
      <c r="B333" s="72">
        <f>B331+B332</f>
        <v>0</v>
      </c>
      <c r="C333" s="73" t="s">
        <v>121</v>
      </c>
    </row>
  </sheetData>
  <mergeCells count="59">
    <mergeCell ref="A304:E304"/>
    <mergeCell ref="A305:E305"/>
    <mergeCell ref="A311:E311"/>
    <mergeCell ref="A323:D323"/>
    <mergeCell ref="A330:C330"/>
    <mergeCell ref="A273:E273"/>
    <mergeCell ref="A274:E274"/>
    <mergeCell ref="A280:E280"/>
    <mergeCell ref="A292:D292"/>
    <mergeCell ref="A299:C299"/>
    <mergeCell ref="A242:E242"/>
    <mergeCell ref="A243:E243"/>
    <mergeCell ref="A249:E249"/>
    <mergeCell ref="A261:D261"/>
    <mergeCell ref="A268:C268"/>
    <mergeCell ref="A211:E211"/>
    <mergeCell ref="A212:E212"/>
    <mergeCell ref="A218:E218"/>
    <mergeCell ref="A230:D230"/>
    <mergeCell ref="A237:C237"/>
    <mergeCell ref="A180:E180"/>
    <mergeCell ref="A181:E181"/>
    <mergeCell ref="A187:E187"/>
    <mergeCell ref="A199:D199"/>
    <mergeCell ref="A206:C206"/>
    <mergeCell ref="A149:E149"/>
    <mergeCell ref="A150:E150"/>
    <mergeCell ref="A156:E156"/>
    <mergeCell ref="A168:D168"/>
    <mergeCell ref="A175:C175"/>
    <mergeCell ref="A118:E118"/>
    <mergeCell ref="A119:E119"/>
    <mergeCell ref="A125:E125"/>
    <mergeCell ref="A137:D137"/>
    <mergeCell ref="A144:C144"/>
    <mergeCell ref="A87:E87"/>
    <mergeCell ref="A88:E88"/>
    <mergeCell ref="A94:E94"/>
    <mergeCell ref="A106:D106"/>
    <mergeCell ref="A113:C113"/>
    <mergeCell ref="A56:E56"/>
    <mergeCell ref="A57:E57"/>
    <mergeCell ref="A63:E63"/>
    <mergeCell ref="A75:D75"/>
    <mergeCell ref="A82:C82"/>
    <mergeCell ref="A25:E25"/>
    <mergeCell ref="A26:E26"/>
    <mergeCell ref="A32:E32"/>
    <mergeCell ref="A44:D44"/>
    <mergeCell ref="A51:C51"/>
    <mergeCell ref="A1:F1"/>
    <mergeCell ref="A2:F2"/>
    <mergeCell ref="A4:F4"/>
    <mergeCell ref="A5:F5"/>
    <mergeCell ref="A6:F6"/>
    <mergeCell ref="A7:F7"/>
    <mergeCell ref="A8:F8"/>
    <mergeCell ref="A9:F9"/>
    <mergeCell ref="A11:F11"/>
  </mergeCells>
  <dataValidations count="10"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34:A41" xr:uid="{BBA88FC0-147D-4E6F-8239-7FB05A96E169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65:A72" xr:uid="{1991A73D-9105-44CF-A4E0-70E85D8BBDDF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96:A103" xr:uid="{38B9568F-9783-447E-8567-41EAD9603442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127:A134" xr:uid="{041CC10E-C8C5-42FB-BB30-D2235B7407E8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158:A165" xr:uid="{4ED36966-DDD8-4CAA-AF4F-AB5655F849B2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189:A196" xr:uid="{E40A02DC-FB4A-4452-81CC-7A10B4B424EC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220:A227" xr:uid="{2858D63A-6175-42EB-81DB-0B6727F9F5E0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251:A258" xr:uid="{03D3F714-0547-4F24-9B04-BF4894001887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282:A289" xr:uid="{02F18767-A76F-49D6-8991-CB7C4E7C24FA}">
      <formula1>INDIRECT("tblRawMaterials[שם חומר גלם]")</formula1>
    </dataValidation>
    <dataValidation type="list" allowBlank="1" showInputMessage="1" showErrorMessage="1" errorTitle="חומר גלם לא נמצא" error="יש לבחור חומר גלם מהרשימה, או להוסיף אותו קודם למאגר חומרי גלם." promptTitle="בחר חומר גלם" prompt="בחר מהרשימה או הקלד שם זהה למאגר חומרי גלם" sqref="A313:A320" xr:uid="{9F91DB8B-3942-4AEF-B7A2-BC042DB5B6A9}">
      <formula1>INDIRECT("tblRawMaterials[שם חומר גלם]")</formula1>
    </dataValidation>
  </dataValidations>
  <hyperlinks>
    <hyperlink ref="A9:F9" r:id="rId1" display="💡  צריכים יותר מ-10 מנות? פנו ל&quot;תותח אקסל&quot; – נרחיב את המאגר בדיוק לפי הצרכים שלכם!" xr:uid="{22121E57-BE8F-44A3-8634-F87B5BEFF8D4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9461-BF74-4A6B-B97A-9A8375A7CAC2}">
  <dimension ref="A1:I91"/>
  <sheetViews>
    <sheetView rightToLeft="1" workbookViewId="0">
      <pane ySplit="3" topLeftCell="A4" activePane="bottomLeft" state="frozen"/>
      <selection pane="bottomLeft" activeCell="A13" sqref="A13:I13"/>
    </sheetView>
  </sheetViews>
  <sheetFormatPr defaultRowHeight="14.25" x14ac:dyDescent="0.2"/>
  <cols>
    <col min="1" max="1" width="36.625" style="63" customWidth="1"/>
    <col min="2" max="4" width="23.375" style="63" customWidth="1"/>
    <col min="5" max="6" width="21.625" style="63" customWidth="1"/>
    <col min="7" max="7" width="20" style="63" customWidth="1"/>
    <col min="8" max="16384" width="9" style="63"/>
  </cols>
  <sheetData>
    <row r="1" spans="1:9" ht="50.1" customHeight="1" x14ac:dyDescent="0.2">
      <c r="A1" s="61" t="s">
        <v>122</v>
      </c>
      <c r="B1" s="61"/>
      <c r="C1" s="61"/>
      <c r="D1" s="61"/>
      <c r="E1" s="61"/>
      <c r="F1" s="61"/>
      <c r="G1" s="61"/>
      <c r="H1" s="61"/>
      <c r="I1" s="61"/>
    </row>
    <row r="2" spans="1:9" ht="24.95" customHeight="1" x14ac:dyDescent="0.2">
      <c r="A2" s="62" t="s">
        <v>123</v>
      </c>
      <c r="B2" s="62"/>
      <c r="C2" s="62"/>
      <c r="D2" s="62"/>
      <c r="E2" s="62"/>
      <c r="F2" s="62"/>
      <c r="G2" s="62"/>
      <c r="H2" s="62"/>
      <c r="I2" s="62"/>
    </row>
    <row r="3" spans="1:9" ht="9.9499999999999993" customHeight="1" x14ac:dyDescent="0.2"/>
    <row r="4" spans="1:9" ht="35.1" customHeight="1" x14ac:dyDescent="0.25">
      <c r="A4" s="64" t="s">
        <v>124</v>
      </c>
      <c r="B4" s="64"/>
      <c r="C4" s="64"/>
      <c r="D4" s="64"/>
      <c r="E4" s="64"/>
      <c r="F4" s="64"/>
      <c r="G4" s="64"/>
      <c r="H4" s="64"/>
      <c r="I4" s="64"/>
    </row>
    <row r="5" spans="1:9" ht="27.95" customHeight="1" x14ac:dyDescent="0.25">
      <c r="A5" s="65" t="s">
        <v>125</v>
      </c>
      <c r="B5" s="66"/>
    </row>
    <row r="6" spans="1:9" ht="27.95" customHeight="1" x14ac:dyDescent="0.25">
      <c r="A6" s="65" t="s">
        <v>126</v>
      </c>
      <c r="B6" s="66"/>
    </row>
    <row r="7" spans="1:9" ht="27.95" customHeight="1" x14ac:dyDescent="0.25">
      <c r="A7" s="65" t="s">
        <v>127</v>
      </c>
      <c r="B7" s="66"/>
    </row>
    <row r="8" spans="1:9" ht="27.95" customHeight="1" x14ac:dyDescent="0.25">
      <c r="A8" s="65" t="s">
        <v>128</v>
      </c>
      <c r="B8" s="66"/>
    </row>
    <row r="9" spans="1:9" ht="27.95" customHeight="1" x14ac:dyDescent="0.25">
      <c r="A9" s="65" t="s">
        <v>129</v>
      </c>
      <c r="B9" s="66"/>
    </row>
    <row r="10" spans="1:9" ht="27.95" customHeight="1" x14ac:dyDescent="0.25">
      <c r="A10" s="65" t="s">
        <v>130</v>
      </c>
      <c r="B10" s="66"/>
    </row>
    <row r="11" spans="1:9" ht="9.9499999999999993" customHeight="1" x14ac:dyDescent="0.2"/>
    <row r="12" spans="1:9" ht="35.1" customHeight="1" x14ac:dyDescent="0.25">
      <c r="A12" s="64" t="s">
        <v>131</v>
      </c>
      <c r="B12" s="64"/>
      <c r="C12" s="64"/>
      <c r="D12" s="64"/>
      <c r="E12" s="64"/>
      <c r="F12" s="64"/>
      <c r="G12" s="64"/>
      <c r="H12" s="64"/>
      <c r="I12" s="64"/>
    </row>
    <row r="13" spans="1:9" ht="24.95" customHeight="1" x14ac:dyDescent="0.2">
      <c r="A13" s="96" t="s">
        <v>351</v>
      </c>
      <c r="B13" s="96"/>
      <c r="C13" s="96"/>
      <c r="D13" s="96"/>
      <c r="E13" s="96"/>
      <c r="F13" s="96"/>
      <c r="G13" s="96"/>
      <c r="H13" s="96"/>
      <c r="I13" s="96"/>
    </row>
    <row r="14" spans="1:9" ht="30" customHeight="1" x14ac:dyDescent="0.25">
      <c r="A14" s="75" t="s">
        <v>132</v>
      </c>
      <c r="B14" s="75" t="s">
        <v>54</v>
      </c>
      <c r="C14" s="75" t="s">
        <v>133</v>
      </c>
      <c r="D14" s="75" t="s">
        <v>134</v>
      </c>
      <c r="E14" s="75" t="s">
        <v>135</v>
      </c>
      <c r="F14" s="75" t="s">
        <v>5</v>
      </c>
    </row>
    <row r="15" spans="1:9" ht="26.1" customHeight="1" x14ac:dyDescent="0.2">
      <c r="A15" s="66"/>
      <c r="B15" s="76">
        <f>IFERROR(VLOOKUP(A15,'מאגר מנות'!$B$13:$E$22,2,FALSE),"")</f>
        <v>0</v>
      </c>
      <c r="C15" s="69"/>
      <c r="D15" s="70">
        <f>IFERROR(VLOOKUP(A15,'מאגר מנות'!$B$13:$E$22,4,FALSE),0)</f>
        <v>0</v>
      </c>
      <c r="E15" s="70">
        <f t="shared" ref="E15:E24" si="0">C15*D15</f>
        <v>0</v>
      </c>
      <c r="F15" s="66"/>
    </row>
    <row r="16" spans="1:9" ht="26.1" customHeight="1" x14ac:dyDescent="0.2">
      <c r="A16" s="77"/>
      <c r="B16" s="76">
        <f>IFERROR(VLOOKUP(A16,'מאגר מנות'!$B$13:$E$22,2,FALSE),"")</f>
        <v>0</v>
      </c>
      <c r="C16" s="78"/>
      <c r="D16" s="70">
        <f>IFERROR(VLOOKUP(A16,'מאגר מנות'!$B$13:$E$22,4,FALSE),0)</f>
        <v>0</v>
      </c>
      <c r="E16" s="70">
        <f t="shared" si="0"/>
        <v>0</v>
      </c>
      <c r="F16" s="77"/>
    </row>
    <row r="17" spans="1:9" ht="26.1" customHeight="1" x14ac:dyDescent="0.2">
      <c r="A17" s="66"/>
      <c r="B17" s="76">
        <f>IFERROR(VLOOKUP(A17,'מאגר מנות'!$B$13:$E$22,2,FALSE),"")</f>
        <v>0</v>
      </c>
      <c r="C17" s="69"/>
      <c r="D17" s="70">
        <f>IFERROR(VLOOKUP(A17,'מאגר מנות'!$B$13:$E$22,4,FALSE),0)</f>
        <v>0</v>
      </c>
      <c r="E17" s="70">
        <f t="shared" si="0"/>
        <v>0</v>
      </c>
      <c r="F17" s="66"/>
    </row>
    <row r="18" spans="1:9" ht="26.1" customHeight="1" x14ac:dyDescent="0.2">
      <c r="A18" s="77"/>
      <c r="B18" s="76">
        <f>IFERROR(VLOOKUP(A18,'מאגר מנות'!$B$13:$E$22,2,FALSE),"")</f>
        <v>0</v>
      </c>
      <c r="C18" s="78"/>
      <c r="D18" s="70">
        <f>IFERROR(VLOOKUP(A18,'מאגר מנות'!$B$13:$E$22,4,FALSE),0)</f>
        <v>0</v>
      </c>
      <c r="E18" s="70">
        <f t="shared" si="0"/>
        <v>0</v>
      </c>
      <c r="F18" s="77"/>
    </row>
    <row r="19" spans="1:9" ht="26.1" customHeight="1" x14ac:dyDescent="0.2">
      <c r="A19" s="66"/>
      <c r="B19" s="76">
        <f>IFERROR(VLOOKUP(A19,'מאגר מנות'!$B$13:$E$22,2,FALSE),"")</f>
        <v>0</v>
      </c>
      <c r="C19" s="69"/>
      <c r="D19" s="70">
        <f>IFERROR(VLOOKUP(A19,'מאגר מנות'!$B$13:$E$22,4,FALSE),0)</f>
        <v>0</v>
      </c>
      <c r="E19" s="70">
        <f t="shared" si="0"/>
        <v>0</v>
      </c>
      <c r="F19" s="66"/>
    </row>
    <row r="20" spans="1:9" ht="26.1" customHeight="1" x14ac:dyDescent="0.2">
      <c r="A20" s="77"/>
      <c r="B20" s="76">
        <f>IFERROR(VLOOKUP(A20,'מאגר מנות'!$B$13:$E$22,2,FALSE),"")</f>
        <v>0</v>
      </c>
      <c r="C20" s="78"/>
      <c r="D20" s="70">
        <f>IFERROR(VLOOKUP(A20,'מאגר מנות'!$B$13:$E$22,4,FALSE),0)</f>
        <v>0</v>
      </c>
      <c r="E20" s="70">
        <f t="shared" si="0"/>
        <v>0</v>
      </c>
      <c r="F20" s="77"/>
    </row>
    <row r="21" spans="1:9" ht="26.1" customHeight="1" x14ac:dyDescent="0.2">
      <c r="A21" s="66"/>
      <c r="B21" s="76">
        <f>IFERROR(VLOOKUP(A21,'מאגר מנות'!$B$13:$E$22,2,FALSE),"")</f>
        <v>0</v>
      </c>
      <c r="C21" s="69"/>
      <c r="D21" s="70">
        <f>IFERROR(VLOOKUP(A21,'מאגר מנות'!$B$13:$E$22,4,FALSE),0)</f>
        <v>0</v>
      </c>
      <c r="E21" s="70">
        <f t="shared" si="0"/>
        <v>0</v>
      </c>
      <c r="F21" s="66"/>
    </row>
    <row r="22" spans="1:9" ht="26.1" customHeight="1" x14ac:dyDescent="0.2">
      <c r="A22" s="77"/>
      <c r="B22" s="76">
        <f>IFERROR(VLOOKUP(A22,'מאגר מנות'!$B$13:$E$22,2,FALSE),"")</f>
        <v>0</v>
      </c>
      <c r="C22" s="78"/>
      <c r="D22" s="70">
        <f>IFERROR(VLOOKUP(A22,'מאגר מנות'!$B$13:$E$22,4,FALSE),0)</f>
        <v>0</v>
      </c>
      <c r="E22" s="70">
        <f t="shared" si="0"/>
        <v>0</v>
      </c>
      <c r="F22" s="77"/>
    </row>
    <row r="23" spans="1:9" ht="26.1" customHeight="1" x14ac:dyDescent="0.2">
      <c r="A23" s="66"/>
      <c r="B23" s="76">
        <f>IFERROR(VLOOKUP(A23,'מאגר מנות'!$B$13:$E$22,2,FALSE),"")</f>
        <v>0</v>
      </c>
      <c r="C23" s="69"/>
      <c r="D23" s="70">
        <f>IFERROR(VLOOKUP(A23,'מאגר מנות'!$B$13:$E$22,4,FALSE),0)</f>
        <v>0</v>
      </c>
      <c r="E23" s="70">
        <f t="shared" si="0"/>
        <v>0</v>
      </c>
      <c r="F23" s="66"/>
    </row>
    <row r="24" spans="1:9" ht="26.1" customHeight="1" thickBot="1" x14ac:dyDescent="0.25">
      <c r="A24" s="77"/>
      <c r="B24" s="76">
        <f>IFERROR(VLOOKUP(A24,'מאגר מנות'!$B$13:$E$22,2,FALSE),"")</f>
        <v>0</v>
      </c>
      <c r="C24" s="78"/>
      <c r="D24" s="70">
        <f>IFERROR(VLOOKUP(A24,'מאגר מנות'!$B$13:$E$22,4,FALSE),0)</f>
        <v>0</v>
      </c>
      <c r="E24" s="70">
        <f t="shared" si="0"/>
        <v>0</v>
      </c>
      <c r="F24" s="77"/>
    </row>
    <row r="25" spans="1:9" ht="30" customHeight="1" x14ac:dyDescent="0.25">
      <c r="A25" s="79" t="s">
        <v>136</v>
      </c>
      <c r="B25" s="80"/>
      <c r="C25" s="80"/>
      <c r="D25" s="80"/>
      <c r="E25" s="81">
        <f>SUM(E15:E24)</f>
        <v>0</v>
      </c>
      <c r="F25" s="80"/>
    </row>
    <row r="26" spans="1:9" ht="26.1" customHeight="1" x14ac:dyDescent="0.25">
      <c r="A26" s="65" t="s">
        <v>137</v>
      </c>
      <c r="E26" s="70">
        <f>IF(B9&gt;0,E25/B9,0)</f>
        <v>0</v>
      </c>
    </row>
    <row r="27" spans="1:9" ht="9.9499999999999993" customHeight="1" x14ac:dyDescent="0.2"/>
    <row r="28" spans="1:9" ht="35.1" customHeight="1" x14ac:dyDescent="0.25">
      <c r="A28" s="64" t="s">
        <v>138</v>
      </c>
      <c r="B28" s="64"/>
      <c r="C28" s="64"/>
      <c r="D28" s="64"/>
      <c r="E28" s="64"/>
      <c r="F28" s="64"/>
      <c r="G28" s="64"/>
      <c r="H28" s="64"/>
      <c r="I28" s="64"/>
    </row>
    <row r="29" spans="1:9" ht="35.1" customHeight="1" x14ac:dyDescent="0.2">
      <c r="A29" s="82" t="s">
        <v>3</v>
      </c>
      <c r="B29" s="82" t="s">
        <v>139</v>
      </c>
      <c r="C29" s="82" t="s">
        <v>140</v>
      </c>
      <c r="D29" s="82" t="s">
        <v>141</v>
      </c>
      <c r="E29" s="82" t="s">
        <v>142</v>
      </c>
      <c r="F29" s="82" t="s">
        <v>4</v>
      </c>
      <c r="G29" s="82" t="s">
        <v>143</v>
      </c>
    </row>
    <row r="30" spans="1:9" ht="26.1" customHeight="1" x14ac:dyDescent="0.25">
      <c r="A30" s="65" t="s">
        <v>144</v>
      </c>
      <c r="B30" s="69"/>
      <c r="C30" s="69"/>
      <c r="D30" s="69"/>
      <c r="E30" s="69"/>
      <c r="F30" s="70">
        <f>'הגדרות עסק'!B6</f>
        <v>80</v>
      </c>
      <c r="G30" s="70">
        <f>B30*(C30+D30+E30)*F30</f>
        <v>0</v>
      </c>
    </row>
    <row r="31" spans="1:9" ht="26.1" customHeight="1" x14ac:dyDescent="0.25">
      <c r="A31" s="65" t="s">
        <v>8</v>
      </c>
      <c r="B31" s="69"/>
      <c r="C31" s="69"/>
      <c r="D31" s="69"/>
      <c r="E31" s="69"/>
      <c r="F31" s="70">
        <f>'הגדרות עסק'!B7</f>
        <v>45</v>
      </c>
      <c r="G31" s="70">
        <f>B31*(C31+D31+E31)*F31</f>
        <v>0</v>
      </c>
    </row>
    <row r="32" spans="1:9" ht="26.1" customHeight="1" x14ac:dyDescent="0.25">
      <c r="A32" s="65" t="s">
        <v>10</v>
      </c>
      <c r="B32" s="69"/>
      <c r="C32" s="69"/>
      <c r="D32" s="69"/>
      <c r="E32" s="69"/>
      <c r="F32" s="70">
        <f>'הגדרות עסק'!B8</f>
        <v>40</v>
      </c>
      <c r="G32" s="70">
        <f>B32*(C32+D32+E32)*F32</f>
        <v>0</v>
      </c>
    </row>
    <row r="33" spans="1:9" ht="26.1" customHeight="1" x14ac:dyDescent="0.25">
      <c r="A33" s="65" t="s">
        <v>12</v>
      </c>
      <c r="B33" s="69"/>
      <c r="C33" s="69"/>
      <c r="D33" s="69"/>
      <c r="E33" s="69"/>
      <c r="F33" s="70">
        <f>'הגדרות עסק'!B9</f>
        <v>45</v>
      </c>
      <c r="G33" s="70">
        <f>B33*(C33+D33+E33)*F33</f>
        <v>0</v>
      </c>
    </row>
    <row r="34" spans="1:9" ht="26.1" customHeight="1" thickBot="1" x14ac:dyDescent="0.3">
      <c r="A34" s="65" t="s">
        <v>14</v>
      </c>
      <c r="B34" s="69"/>
      <c r="C34" s="69"/>
      <c r="D34" s="69"/>
      <c r="E34" s="69"/>
      <c r="F34" s="70">
        <f>'הגדרות עסק'!B10</f>
        <v>60</v>
      </c>
      <c r="G34" s="70">
        <f>B34*(C34+D34+E34)*F34</f>
        <v>0</v>
      </c>
    </row>
    <row r="35" spans="1:9" ht="30" customHeight="1" x14ac:dyDescent="0.25">
      <c r="A35" s="79" t="s">
        <v>145</v>
      </c>
      <c r="B35" s="80"/>
      <c r="C35" s="80"/>
      <c r="D35" s="80"/>
      <c r="E35" s="80"/>
      <c r="F35" s="80"/>
      <c r="G35" s="81">
        <f>SUM(G30:G34)</f>
        <v>0</v>
      </c>
    </row>
    <row r="36" spans="1:9" ht="9.9499999999999993" customHeight="1" x14ac:dyDescent="0.2"/>
    <row r="37" spans="1:9" ht="35.1" customHeight="1" x14ac:dyDescent="0.25">
      <c r="A37" s="64" t="s">
        <v>146</v>
      </c>
      <c r="B37" s="64"/>
      <c r="C37" s="64"/>
      <c r="D37" s="64"/>
      <c r="E37" s="64"/>
      <c r="F37" s="64"/>
      <c r="G37" s="64"/>
      <c r="H37" s="64"/>
      <c r="I37" s="64"/>
    </row>
    <row r="38" spans="1:9" ht="26.1" customHeight="1" x14ac:dyDescent="0.25">
      <c r="A38" s="65" t="s">
        <v>147</v>
      </c>
      <c r="B38" s="69"/>
    </row>
    <row r="39" spans="1:9" ht="26.1" customHeight="1" x14ac:dyDescent="0.25">
      <c r="A39" s="65" t="s">
        <v>148</v>
      </c>
      <c r="B39" s="70">
        <f>'הגדרות עסק'!B14</f>
        <v>2.2000000000000002</v>
      </c>
    </row>
    <row r="40" spans="1:9" ht="26.1" customHeight="1" x14ac:dyDescent="0.25">
      <c r="A40" s="65" t="s">
        <v>149</v>
      </c>
      <c r="B40" s="70">
        <f>B38*B39</f>
        <v>0</v>
      </c>
    </row>
    <row r="41" spans="1:9" ht="8.1" customHeight="1" x14ac:dyDescent="0.2"/>
    <row r="42" spans="1:9" ht="26.1" customHeight="1" x14ac:dyDescent="0.25">
      <c r="A42" s="83" t="s">
        <v>150</v>
      </c>
    </row>
    <row r="43" spans="1:9" ht="26.1" customHeight="1" x14ac:dyDescent="0.25">
      <c r="A43" s="65" t="s">
        <v>151</v>
      </c>
      <c r="B43" s="69"/>
    </row>
    <row r="44" spans="1:9" ht="26.1" customHeight="1" x14ac:dyDescent="0.25">
      <c r="A44" s="65" t="s">
        <v>152</v>
      </c>
      <c r="B44" s="69"/>
    </row>
    <row r="45" spans="1:9" ht="26.1" customHeight="1" x14ac:dyDescent="0.25">
      <c r="A45" s="65" t="s">
        <v>153</v>
      </c>
      <c r="B45" s="70">
        <f>B43*B44*B39</f>
        <v>0</v>
      </c>
    </row>
    <row r="46" spans="1:9" ht="8.1" customHeight="1" x14ac:dyDescent="0.2"/>
    <row r="47" spans="1:9" ht="26.1" customHeight="1" x14ac:dyDescent="0.25">
      <c r="A47" s="83" t="s">
        <v>154</v>
      </c>
    </row>
    <row r="48" spans="1:9" ht="26.1" customHeight="1" x14ac:dyDescent="0.25">
      <c r="A48" s="65" t="s">
        <v>155</v>
      </c>
      <c r="B48" s="66" t="s">
        <v>156</v>
      </c>
    </row>
    <row r="49" spans="1:9" ht="26.1" customHeight="1" thickBot="1" x14ac:dyDescent="0.3">
      <c r="A49" s="65" t="s">
        <v>157</v>
      </c>
      <c r="B49" s="69"/>
    </row>
    <row r="50" spans="1:9" ht="30" customHeight="1" x14ac:dyDescent="0.25">
      <c r="A50" s="71" t="s">
        <v>158</v>
      </c>
      <c r="B50" s="81">
        <f>B40+B45+B49</f>
        <v>0</v>
      </c>
    </row>
    <row r="51" spans="1:9" ht="9.9499999999999993" customHeight="1" x14ac:dyDescent="0.2"/>
    <row r="52" spans="1:9" ht="35.1" customHeight="1" x14ac:dyDescent="0.25">
      <c r="A52" s="64" t="s">
        <v>159</v>
      </c>
      <c r="B52" s="64"/>
      <c r="C52" s="64"/>
      <c r="D52" s="64"/>
      <c r="E52" s="64"/>
      <c r="F52" s="64"/>
      <c r="G52" s="64"/>
      <c r="H52" s="64"/>
      <c r="I52" s="64"/>
    </row>
    <row r="53" spans="1:9" ht="30" customHeight="1" x14ac:dyDescent="0.25">
      <c r="A53" s="75" t="s">
        <v>160</v>
      </c>
      <c r="B53" s="75" t="s">
        <v>104</v>
      </c>
      <c r="C53" s="75" t="s">
        <v>105</v>
      </c>
      <c r="D53" s="75" t="s">
        <v>143</v>
      </c>
    </row>
    <row r="54" spans="1:9" ht="26.1" customHeight="1" x14ac:dyDescent="0.25">
      <c r="A54" s="65" t="s">
        <v>161</v>
      </c>
      <c r="B54" s="69"/>
      <c r="C54" s="69"/>
      <c r="D54" s="70">
        <f t="shared" ref="D54:D59" si="1">B54*C54</f>
        <v>0</v>
      </c>
    </row>
    <row r="55" spans="1:9" ht="26.1" customHeight="1" x14ac:dyDescent="0.25">
      <c r="A55" s="65" t="s">
        <v>162</v>
      </c>
      <c r="B55" s="69"/>
      <c r="C55" s="69"/>
      <c r="D55" s="70">
        <f t="shared" si="1"/>
        <v>0</v>
      </c>
    </row>
    <row r="56" spans="1:9" ht="26.1" customHeight="1" x14ac:dyDescent="0.25">
      <c r="A56" s="65" t="s">
        <v>163</v>
      </c>
      <c r="B56" s="69"/>
      <c r="C56" s="69"/>
      <c r="D56" s="70">
        <f t="shared" si="1"/>
        <v>0</v>
      </c>
    </row>
    <row r="57" spans="1:9" ht="26.1" customHeight="1" x14ac:dyDescent="0.25">
      <c r="A57" s="65" t="s">
        <v>164</v>
      </c>
      <c r="B57" s="69"/>
      <c r="C57" s="69"/>
      <c r="D57" s="70">
        <f t="shared" si="1"/>
        <v>0</v>
      </c>
    </row>
    <row r="58" spans="1:9" ht="26.1" customHeight="1" x14ac:dyDescent="0.25">
      <c r="A58" s="65" t="s">
        <v>165</v>
      </c>
      <c r="B58" s="69"/>
      <c r="C58" s="69"/>
      <c r="D58" s="70">
        <f t="shared" si="1"/>
        <v>0</v>
      </c>
    </row>
    <row r="59" spans="1:9" ht="26.1" customHeight="1" thickBot="1" x14ac:dyDescent="0.3">
      <c r="A59" s="65" t="s">
        <v>166</v>
      </c>
      <c r="B59" s="69"/>
      <c r="C59" s="69"/>
      <c r="D59" s="70">
        <f t="shared" si="1"/>
        <v>0</v>
      </c>
    </row>
    <row r="60" spans="1:9" ht="30" customHeight="1" x14ac:dyDescent="0.25">
      <c r="A60" s="79" t="s">
        <v>167</v>
      </c>
      <c r="B60" s="80"/>
      <c r="C60" s="80"/>
      <c r="D60" s="81">
        <f>SUM(D54:D59)</f>
        <v>0</v>
      </c>
    </row>
    <row r="61" spans="1:9" ht="9.9499999999999993" customHeight="1" x14ac:dyDescent="0.2"/>
    <row r="62" spans="1:9" ht="35.1" customHeight="1" x14ac:dyDescent="0.25">
      <c r="A62" s="64" t="s">
        <v>168</v>
      </c>
      <c r="B62" s="64"/>
      <c r="C62" s="64"/>
      <c r="D62" s="64"/>
      <c r="E62" s="64"/>
      <c r="F62" s="64"/>
      <c r="G62" s="64"/>
      <c r="H62" s="64"/>
      <c r="I62" s="64"/>
    </row>
    <row r="63" spans="1:9" ht="26.1" customHeight="1" x14ac:dyDescent="0.25">
      <c r="A63" s="65" t="s">
        <v>169</v>
      </c>
      <c r="B63" s="69"/>
    </row>
    <row r="64" spans="1:9" ht="26.1" customHeight="1" x14ac:dyDescent="0.25">
      <c r="A64" s="65" t="s">
        <v>170</v>
      </c>
      <c r="B64" s="69"/>
    </row>
    <row r="65" spans="1:9" ht="26.1" customHeight="1" x14ac:dyDescent="0.25">
      <c r="A65" s="65" t="s">
        <v>171</v>
      </c>
      <c r="B65" s="69"/>
    </row>
    <row r="66" spans="1:9" ht="26.1" customHeight="1" x14ac:dyDescent="0.25">
      <c r="A66" s="65" t="s">
        <v>172</v>
      </c>
      <c r="B66" s="69"/>
    </row>
    <row r="67" spans="1:9" ht="26.1" customHeight="1" thickBot="1" x14ac:dyDescent="0.3">
      <c r="A67" s="65" t="s">
        <v>173</v>
      </c>
      <c r="B67" s="70">
        <f>'הגדרות עסק'!B22</f>
        <v>0.05</v>
      </c>
      <c r="C67" s="70">
        <f>B67*(E25+G35+B50+D60+SUM(B63:B66))</f>
        <v>0</v>
      </c>
    </row>
    <row r="68" spans="1:9" ht="30" customHeight="1" x14ac:dyDescent="0.25">
      <c r="A68" s="79" t="s">
        <v>174</v>
      </c>
      <c r="B68" s="81">
        <f>SUM(B63:B66)+C67</f>
        <v>0</v>
      </c>
    </row>
    <row r="69" spans="1:9" ht="15" customHeight="1" x14ac:dyDescent="0.2"/>
    <row r="70" spans="1:9" ht="35.1" customHeight="1" x14ac:dyDescent="0.25">
      <c r="A70" s="64" t="s">
        <v>175</v>
      </c>
      <c r="B70" s="64"/>
      <c r="C70" s="64"/>
      <c r="D70" s="64"/>
      <c r="E70" s="64"/>
      <c r="F70" s="64"/>
      <c r="G70" s="64"/>
      <c r="H70" s="64"/>
      <c r="I70" s="64"/>
    </row>
    <row r="71" spans="1:9" ht="26.1" customHeight="1" x14ac:dyDescent="0.25">
      <c r="A71" s="84" t="s">
        <v>176</v>
      </c>
      <c r="B71" s="70">
        <f>E25</f>
        <v>0</v>
      </c>
    </row>
    <row r="72" spans="1:9" ht="26.1" customHeight="1" x14ac:dyDescent="0.25">
      <c r="A72" s="97" t="s">
        <v>177</v>
      </c>
      <c r="B72" s="70">
        <f>E25*'הגדרות עסק'!B21</f>
        <v>0</v>
      </c>
    </row>
    <row r="73" spans="1:9" ht="26.1" customHeight="1" x14ac:dyDescent="0.25">
      <c r="A73" s="84" t="s">
        <v>178</v>
      </c>
      <c r="B73" s="70">
        <f>G35</f>
        <v>0</v>
      </c>
    </row>
    <row r="74" spans="1:9" ht="26.1" customHeight="1" x14ac:dyDescent="0.25">
      <c r="A74" s="84" t="s">
        <v>179</v>
      </c>
      <c r="B74" s="70">
        <f>B50</f>
        <v>0</v>
      </c>
    </row>
    <row r="75" spans="1:9" ht="26.1" customHeight="1" x14ac:dyDescent="0.25">
      <c r="A75" s="84" t="s">
        <v>180</v>
      </c>
      <c r="B75" s="70">
        <f>D60</f>
        <v>0</v>
      </c>
    </row>
    <row r="76" spans="1:9" ht="26.1" customHeight="1" x14ac:dyDescent="0.25">
      <c r="A76" s="84" t="s">
        <v>181</v>
      </c>
      <c r="B76" s="70">
        <f>B68</f>
        <v>0</v>
      </c>
    </row>
    <row r="77" spans="1:9" ht="5.0999999999999996" customHeight="1" thickBot="1" x14ac:dyDescent="0.25"/>
    <row r="78" spans="1:9" ht="30" customHeight="1" x14ac:dyDescent="0.25">
      <c r="A78" s="85" t="s">
        <v>182</v>
      </c>
      <c r="B78" s="86">
        <f>SUM(B71:B76)</f>
        <v>0</v>
      </c>
    </row>
    <row r="79" spans="1:9" ht="26.1" customHeight="1" x14ac:dyDescent="0.25">
      <c r="A79" s="84" t="s">
        <v>183</v>
      </c>
      <c r="B79" s="70">
        <f>B78*'הגדרות עסק'!B20</f>
        <v>0</v>
      </c>
      <c r="C79" s="67">
        <f>'הגדרות עסק'!B20</f>
        <v>0.18</v>
      </c>
    </row>
    <row r="80" spans="1:9" ht="5.0999999999999996" customHeight="1" thickBot="1" x14ac:dyDescent="0.25"/>
    <row r="81" spans="1:9" ht="32.1" customHeight="1" x14ac:dyDescent="0.25">
      <c r="A81" s="87" t="s">
        <v>184</v>
      </c>
      <c r="B81" s="88">
        <f>B78+B79</f>
        <v>0</v>
      </c>
    </row>
    <row r="82" spans="1:9" ht="26.1" customHeight="1" x14ac:dyDescent="0.25">
      <c r="A82" s="65" t="s">
        <v>185</v>
      </c>
      <c r="B82" s="69">
        <f>'הגדרות עסק'!B24</f>
        <v>0.3</v>
      </c>
      <c r="C82" s="76">
        <f>B81*B82</f>
        <v>0</v>
      </c>
    </row>
    <row r="83" spans="1:9" ht="8.1" customHeight="1" thickBot="1" x14ac:dyDescent="0.25"/>
    <row r="84" spans="1:9" ht="35.1" customHeight="1" thickTop="1" x14ac:dyDescent="0.25">
      <c r="A84" s="98" t="s">
        <v>186</v>
      </c>
      <c r="B84" s="89">
        <f>B81+C82</f>
        <v>0</v>
      </c>
    </row>
    <row r="85" spans="1:9" ht="35.1" customHeight="1" x14ac:dyDescent="0.25">
      <c r="A85" s="99" t="s">
        <v>187</v>
      </c>
      <c r="B85" s="90"/>
      <c r="C85" s="91" t="s">
        <v>188</v>
      </c>
    </row>
    <row r="86" spans="1:9" ht="35.1" customHeight="1" x14ac:dyDescent="0.25">
      <c r="A86" s="99" t="s">
        <v>189</v>
      </c>
      <c r="B86" s="92">
        <f>IF(B9&gt;0,B85/B9,0)</f>
        <v>0</v>
      </c>
    </row>
    <row r="87" spans="1:9" ht="35.1" customHeight="1" thickBot="1" x14ac:dyDescent="0.3">
      <c r="A87" s="100" t="s">
        <v>190</v>
      </c>
      <c r="B87" s="93">
        <f>IF(B85&gt;0,(B85-B81)/B85,0)</f>
        <v>0</v>
      </c>
    </row>
    <row r="88" spans="1:9" ht="9.9499999999999993" customHeight="1" thickTop="1" x14ac:dyDescent="0.2"/>
    <row r="89" spans="1:9" ht="30" customHeight="1" x14ac:dyDescent="0.25">
      <c r="A89" s="101" t="s">
        <v>191</v>
      </c>
      <c r="B89" s="101"/>
      <c r="C89" s="101"/>
      <c r="D89" s="101"/>
      <c r="E89" s="101"/>
      <c r="F89" s="101"/>
      <c r="G89" s="101"/>
      <c r="H89" s="101"/>
      <c r="I89" s="101"/>
    </row>
    <row r="90" spans="1:9" ht="30" customHeight="1" x14ac:dyDescent="0.25">
      <c r="A90" s="94" t="s">
        <v>192</v>
      </c>
      <c r="B90" s="95" t="str">
        <f>IF(B85=0,"⚪ טרם הוזן מחיר",IF(B87&lt;'הגדרות עסק'!B23,"🔴 שים לב: הרווח נמוך מהמינימום ("&amp;TEXT('הגדרות עסק'!B23,"0%")&amp;")","🟢 הרווח תקין"))</f>
        <v>⚪ טרם הוזן מחיר</v>
      </c>
    </row>
    <row r="91" spans="1:9" ht="30" customHeight="1" x14ac:dyDescent="0.25">
      <c r="A91" s="65" t="s">
        <v>193</v>
      </c>
      <c r="B91" s="95" t="str">
        <f>IF(B9=0,"⚪ טרם הוזן מספר אורחים",IF(B86&lt;80,"🟡 האירוע זול יחסית – בדוק שלא חסרות מנות","🟢 עלות לאורח סבירה"))</f>
        <v>⚪ טרם הוזן מספר אורחים</v>
      </c>
    </row>
  </sheetData>
  <mergeCells count="11">
    <mergeCell ref="A28:I28"/>
    <mergeCell ref="A1:I1"/>
    <mergeCell ref="A2:I2"/>
    <mergeCell ref="A4:I4"/>
    <mergeCell ref="A12:I12"/>
    <mergeCell ref="A13:I13"/>
    <mergeCell ref="A37:I37"/>
    <mergeCell ref="A52:I52"/>
    <mergeCell ref="A62:I62"/>
    <mergeCell ref="A70:I70"/>
    <mergeCell ref="A89:I89"/>
  </mergeCells>
  <dataValidations count="3">
    <dataValidation type="list" allowBlank="1" showInputMessage="1" showErrorMessage="1" sqref="B8" xr:uid="{1A5BC391-D3EB-4349-BAA3-05C5448DC33E}">
      <formula1>"בר מצווה,חתונה,בריתה,ארגוני,פרטי,אחר"</formula1>
    </dataValidation>
    <dataValidation type="list" allowBlank="1" showInputMessage="1" showErrorMessage="1" sqref="B10" xr:uid="{70C07C09-BE92-48B2-BF19-2B3440617ABC}">
      <formula1>"בופה,מגשים,שולחני,פינגר פוד,משולב"</formula1>
    </dataValidation>
    <dataValidation type="list" allowBlank="1" showInputMessage="1" showErrorMessage="1" sqref="B48" xr:uid="{E5C9BF21-57E3-4DE4-B7E1-CC06F2582E70}">
      <formula1>"לא נדרש,רכב פרטי גדול,השכרת רכב / משאית"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מנה לא נמצאה" error="יש לבחור מנה מהרשימה. אם המנה לא מופיעה, הגדירו אותה קודם בלשונית &quot;מאגר מנות&quot;." promptTitle="בחר מנה" prompt="בחר מנה שהוגדרה במאגר מנות" xr:uid="{CD3C2FD8-FBD5-49B3-A8AB-5B732360D315}">
          <x14:formula1>
            <xm:f>'מאגר מנות'!$B$13:$B$22</xm:f>
          </x14:formula1>
          <xm:sqref>A15:A24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5C70-FD86-4B33-B1A5-4C842D2FF686}">
  <dimension ref="A1:F32"/>
  <sheetViews>
    <sheetView rightToLeft="1" topLeftCell="A16" workbookViewId="0">
      <selection activeCell="A31" sqref="A31"/>
    </sheetView>
  </sheetViews>
  <sheetFormatPr defaultRowHeight="14.25" x14ac:dyDescent="0.2"/>
  <cols>
    <col min="1" max="1" width="33.375" style="63" customWidth="1"/>
    <col min="2" max="3" width="23.375" style="63" customWidth="1"/>
    <col min="4" max="4" width="33.375" style="63" customWidth="1"/>
    <col min="5" max="16384" width="9" style="63"/>
  </cols>
  <sheetData>
    <row r="1" spans="1:6" ht="50.1" customHeight="1" x14ac:dyDescent="0.2">
      <c r="A1" s="61" t="s">
        <v>0</v>
      </c>
      <c r="B1" s="61"/>
      <c r="C1" s="61"/>
      <c r="D1" s="61"/>
      <c r="E1" s="61"/>
      <c r="F1" s="61"/>
    </row>
    <row r="2" spans="1:6" ht="24.95" customHeight="1" x14ac:dyDescent="0.2">
      <c r="A2" s="62" t="s">
        <v>1</v>
      </c>
      <c r="B2" s="62"/>
      <c r="C2" s="62"/>
      <c r="D2" s="62"/>
      <c r="E2" s="62"/>
      <c r="F2" s="62"/>
    </row>
    <row r="3" spans="1:6" ht="9.9499999999999993" customHeight="1" x14ac:dyDescent="0.2">
      <c r="A3" s="102"/>
      <c r="B3" s="102"/>
      <c r="C3" s="102"/>
      <c r="D3" s="102"/>
      <c r="E3" s="102"/>
      <c r="F3" s="102"/>
    </row>
    <row r="4" spans="1:6" ht="35.1" customHeight="1" x14ac:dyDescent="0.25">
      <c r="A4" s="64" t="s">
        <v>2</v>
      </c>
      <c r="B4" s="64"/>
      <c r="C4" s="64"/>
      <c r="D4" s="64"/>
      <c r="E4" s="64"/>
      <c r="F4" s="64"/>
    </row>
    <row r="5" spans="1:6" ht="27.95" customHeight="1" thickBot="1" x14ac:dyDescent="0.3">
      <c r="A5" s="103" t="s">
        <v>3</v>
      </c>
      <c r="B5" s="103" t="s">
        <v>4</v>
      </c>
      <c r="C5" s="103" t="s">
        <v>5</v>
      </c>
    </row>
    <row r="6" spans="1:6" ht="26.1" customHeight="1" x14ac:dyDescent="0.25">
      <c r="A6" s="65" t="s">
        <v>6</v>
      </c>
      <c r="B6" s="69">
        <v>80</v>
      </c>
      <c r="C6" s="104" t="s">
        <v>7</v>
      </c>
    </row>
    <row r="7" spans="1:6" ht="26.1" customHeight="1" x14ac:dyDescent="0.25">
      <c r="A7" s="65" t="s">
        <v>8</v>
      </c>
      <c r="B7" s="69">
        <v>45</v>
      </c>
      <c r="C7" s="104" t="s">
        <v>9</v>
      </c>
    </row>
    <row r="8" spans="1:6" ht="26.1" customHeight="1" x14ac:dyDescent="0.25">
      <c r="A8" s="65" t="s">
        <v>10</v>
      </c>
      <c r="B8" s="69">
        <v>40</v>
      </c>
      <c r="C8" s="104" t="s">
        <v>11</v>
      </c>
    </row>
    <row r="9" spans="1:6" ht="26.1" customHeight="1" x14ac:dyDescent="0.25">
      <c r="A9" s="65" t="s">
        <v>12</v>
      </c>
      <c r="B9" s="69">
        <v>45</v>
      </c>
      <c r="C9" s="104" t="s">
        <v>13</v>
      </c>
    </row>
    <row r="10" spans="1:6" ht="26.1" customHeight="1" x14ac:dyDescent="0.25">
      <c r="A10" s="65" t="s">
        <v>14</v>
      </c>
      <c r="B10" s="69">
        <v>60</v>
      </c>
      <c r="C10" s="104" t="s">
        <v>15</v>
      </c>
    </row>
    <row r="11" spans="1:6" ht="9.9499999999999993" customHeight="1" x14ac:dyDescent="0.2"/>
    <row r="12" spans="1:6" ht="35.1" customHeight="1" x14ac:dyDescent="0.25">
      <c r="A12" s="64" t="s">
        <v>16</v>
      </c>
      <c r="B12" s="64"/>
      <c r="C12" s="64"/>
      <c r="D12" s="64"/>
      <c r="E12" s="64"/>
      <c r="F12" s="64"/>
    </row>
    <row r="13" spans="1:6" ht="27.95" customHeight="1" thickBot="1" x14ac:dyDescent="0.3">
      <c r="A13" s="103" t="s">
        <v>17</v>
      </c>
      <c r="B13" s="103" t="s">
        <v>18</v>
      </c>
      <c r="C13" s="105" t="s">
        <v>5</v>
      </c>
    </row>
    <row r="14" spans="1:6" ht="26.1" customHeight="1" x14ac:dyDescent="0.25">
      <c r="A14" s="65" t="s">
        <v>19</v>
      </c>
      <c r="B14" s="69">
        <v>2.2000000000000002</v>
      </c>
      <c r="C14" s="104" t="s">
        <v>20</v>
      </c>
    </row>
    <row r="15" spans="1:6" ht="26.1" customHeight="1" x14ac:dyDescent="0.25">
      <c r="A15" s="65" t="s">
        <v>21</v>
      </c>
      <c r="B15" s="69">
        <v>350</v>
      </c>
      <c r="C15" s="104" t="s">
        <v>22</v>
      </c>
    </row>
    <row r="16" spans="1:6" ht="26.1" customHeight="1" x14ac:dyDescent="0.25">
      <c r="A16" s="65" t="s">
        <v>23</v>
      </c>
      <c r="B16" s="69">
        <v>600</v>
      </c>
      <c r="C16" s="104" t="s">
        <v>24</v>
      </c>
    </row>
    <row r="17" spans="1:6" ht="9.9499999999999993" customHeight="1" x14ac:dyDescent="0.2"/>
    <row r="18" spans="1:6" ht="35.1" customHeight="1" x14ac:dyDescent="0.25">
      <c r="A18" s="64" t="s">
        <v>25</v>
      </c>
      <c r="B18" s="64"/>
      <c r="C18" s="64"/>
      <c r="D18" s="64"/>
      <c r="E18" s="64"/>
      <c r="F18" s="64"/>
    </row>
    <row r="19" spans="1:6" ht="27.95" customHeight="1" thickBot="1" x14ac:dyDescent="0.3">
      <c r="A19" s="103" t="s">
        <v>17</v>
      </c>
      <c r="B19" s="103" t="s">
        <v>18</v>
      </c>
      <c r="C19" s="105" t="s">
        <v>5</v>
      </c>
    </row>
    <row r="20" spans="1:6" ht="26.1" customHeight="1" x14ac:dyDescent="0.25">
      <c r="A20" s="65" t="s">
        <v>26</v>
      </c>
      <c r="B20" s="69">
        <v>0.18</v>
      </c>
      <c r="C20" s="104" t="s">
        <v>27</v>
      </c>
    </row>
    <row r="21" spans="1:6" ht="26.1" customHeight="1" x14ac:dyDescent="0.25">
      <c r="A21" s="65" t="s">
        <v>28</v>
      </c>
      <c r="B21" s="69">
        <v>0.08</v>
      </c>
      <c r="C21" s="104" t="s">
        <v>29</v>
      </c>
    </row>
    <row r="22" spans="1:6" ht="26.1" customHeight="1" x14ac:dyDescent="0.25">
      <c r="A22" s="65" t="s">
        <v>30</v>
      </c>
      <c r="B22" s="69">
        <v>0.05</v>
      </c>
      <c r="C22" s="104" t="s">
        <v>31</v>
      </c>
    </row>
    <row r="23" spans="1:6" ht="26.1" customHeight="1" x14ac:dyDescent="0.25">
      <c r="A23" s="65" t="s">
        <v>32</v>
      </c>
      <c r="B23" s="69">
        <v>0.15</v>
      </c>
      <c r="C23" s="104" t="s">
        <v>33</v>
      </c>
    </row>
    <row r="24" spans="1:6" ht="26.1" customHeight="1" x14ac:dyDescent="0.25">
      <c r="A24" s="65" t="s">
        <v>34</v>
      </c>
      <c r="B24" s="69">
        <v>0.3</v>
      </c>
      <c r="C24" s="104" t="s">
        <v>35</v>
      </c>
    </row>
    <row r="25" spans="1:6" ht="9.9499999999999993" customHeight="1" x14ac:dyDescent="0.2"/>
    <row r="26" spans="1:6" ht="35.1" customHeight="1" x14ac:dyDescent="0.25">
      <c r="A26" s="64" t="s">
        <v>36</v>
      </c>
      <c r="B26" s="64"/>
      <c r="C26" s="64"/>
      <c r="D26" s="64"/>
      <c r="E26" s="64"/>
      <c r="F26" s="64"/>
    </row>
    <row r="27" spans="1:6" ht="27.95" customHeight="1" thickBot="1" x14ac:dyDescent="0.3">
      <c r="A27" s="103" t="s">
        <v>37</v>
      </c>
      <c r="B27" s="103" t="s">
        <v>38</v>
      </c>
      <c r="C27" s="105" t="s">
        <v>39</v>
      </c>
      <c r="D27" s="103" t="s">
        <v>5</v>
      </c>
    </row>
    <row r="28" spans="1:6" ht="26.1" customHeight="1" x14ac:dyDescent="0.25">
      <c r="A28" s="65" t="s">
        <v>40</v>
      </c>
      <c r="B28" s="69">
        <v>1.3</v>
      </c>
      <c r="C28" s="69">
        <v>2.5</v>
      </c>
      <c r="D28" s="104" t="s">
        <v>41</v>
      </c>
    </row>
    <row r="29" spans="1:6" ht="26.1" customHeight="1" x14ac:dyDescent="0.25">
      <c r="A29" s="65" t="s">
        <v>42</v>
      </c>
      <c r="B29" s="69">
        <v>1</v>
      </c>
      <c r="C29" s="69">
        <v>2</v>
      </c>
      <c r="D29" s="104" t="s">
        <v>43</v>
      </c>
    </row>
    <row r="30" spans="1:6" ht="26.1" customHeight="1" x14ac:dyDescent="0.25">
      <c r="A30" s="65" t="s">
        <v>44</v>
      </c>
      <c r="B30" s="69">
        <v>1</v>
      </c>
      <c r="C30" s="69">
        <v>1.5</v>
      </c>
      <c r="D30" s="104" t="s">
        <v>45</v>
      </c>
    </row>
    <row r="31" spans="1:6" ht="26.1" customHeight="1" x14ac:dyDescent="0.25">
      <c r="A31" s="65" t="s">
        <v>46</v>
      </c>
      <c r="B31" s="69">
        <v>0</v>
      </c>
      <c r="C31" s="69">
        <v>4</v>
      </c>
      <c r="D31" s="104" t="s">
        <v>47</v>
      </c>
    </row>
    <row r="32" spans="1:6" ht="26.1" customHeight="1" x14ac:dyDescent="0.25">
      <c r="A32" s="65" t="s">
        <v>48</v>
      </c>
      <c r="B32" s="69">
        <v>1.2</v>
      </c>
      <c r="C32" s="69">
        <v>2</v>
      </c>
      <c r="D32" s="104" t="s">
        <v>49</v>
      </c>
    </row>
  </sheetData>
  <mergeCells count="7">
    <mergeCell ref="A26:F26"/>
    <mergeCell ref="A1:F1"/>
    <mergeCell ref="A2:F2"/>
    <mergeCell ref="A3:F3"/>
    <mergeCell ref="A4:F4"/>
    <mergeCell ref="A12:F12"/>
    <mergeCell ref="A18:F18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1418-6340-4CD1-AF39-280FC32F88A8}">
  <dimension ref="A1:I29"/>
  <sheetViews>
    <sheetView rightToLeft="1" workbookViewId="0">
      <pane ySplit="4" topLeftCell="A5" activePane="bottomLeft" state="frozen"/>
      <selection pane="bottomLeft" activeCell="E7" sqref="E7"/>
    </sheetView>
  </sheetViews>
  <sheetFormatPr defaultRowHeight="14.25" x14ac:dyDescent="0.2"/>
  <cols>
    <col min="1" max="1" width="15" style="63" customWidth="1"/>
    <col min="2" max="2" width="30" style="63" customWidth="1"/>
    <col min="3" max="3" width="16.625" style="63" customWidth="1"/>
    <col min="4" max="4" width="11.625" style="63" customWidth="1"/>
    <col min="5" max="6" width="20" style="63" customWidth="1"/>
    <col min="7" max="7" width="16.625" style="63" customWidth="1"/>
    <col min="8" max="8" width="13.375" style="63" customWidth="1"/>
    <col min="9" max="9" width="18.375" style="63" customWidth="1"/>
    <col min="10" max="16384" width="9" style="63"/>
  </cols>
  <sheetData>
    <row r="1" spans="1:9" ht="50.1" customHeight="1" x14ac:dyDescent="0.2">
      <c r="A1" s="61" t="s">
        <v>194</v>
      </c>
      <c r="B1" s="61"/>
      <c r="C1" s="61"/>
      <c r="D1" s="61"/>
      <c r="E1" s="61"/>
      <c r="F1" s="61"/>
      <c r="G1" s="61"/>
      <c r="H1" s="61"/>
      <c r="I1" s="61"/>
    </row>
    <row r="2" spans="1:9" ht="24.95" customHeight="1" x14ac:dyDescent="0.2">
      <c r="A2" s="62" t="s">
        <v>195</v>
      </c>
      <c r="B2" s="62"/>
      <c r="C2" s="62"/>
      <c r="D2" s="62"/>
      <c r="E2" s="62"/>
      <c r="F2" s="62"/>
      <c r="G2" s="62"/>
      <c r="H2" s="62"/>
      <c r="I2" s="62"/>
    </row>
    <row r="3" spans="1:9" ht="9.9499999999999993" customHeight="1" x14ac:dyDescent="0.2"/>
    <row r="4" spans="1:9" ht="35.1" customHeight="1" x14ac:dyDescent="0.25">
      <c r="A4" s="106" t="s">
        <v>196</v>
      </c>
      <c r="B4" s="106" t="s">
        <v>197</v>
      </c>
      <c r="C4" s="106" t="s">
        <v>198</v>
      </c>
      <c r="D4" s="106" t="s">
        <v>199</v>
      </c>
      <c r="E4" s="106" t="s">
        <v>200</v>
      </c>
      <c r="F4" s="106" t="s">
        <v>201</v>
      </c>
      <c r="G4" s="106" t="s">
        <v>202</v>
      </c>
      <c r="H4" s="106" t="s">
        <v>203</v>
      </c>
      <c r="I4" s="106" t="s">
        <v>204</v>
      </c>
    </row>
    <row r="5" spans="1:9" ht="26.1" customHeight="1" x14ac:dyDescent="0.2">
      <c r="A5" s="69"/>
      <c r="B5" s="66"/>
      <c r="C5" s="69"/>
      <c r="D5" s="69"/>
      <c r="E5" s="69"/>
      <c r="F5" s="69"/>
      <c r="G5" s="70" t="str">
        <f t="shared" ref="G5:G24" si="0">IF(F5&gt;0,F5-E5,"")</f>
        <v/>
      </c>
      <c r="H5" s="70" t="str">
        <f t="shared" ref="H5:H24" si="1">IF(F5&gt;0,G5/F5,"")</f>
        <v/>
      </c>
      <c r="I5" s="70" t="str">
        <f t="shared" ref="I5:I24" si="2">IF(AND(F5&gt;0,D5&gt;0),F5/D5,"")</f>
        <v/>
      </c>
    </row>
    <row r="6" spans="1:9" ht="26.1" customHeight="1" x14ac:dyDescent="0.2">
      <c r="A6" s="78"/>
      <c r="B6" s="77"/>
      <c r="C6" s="78"/>
      <c r="D6" s="78"/>
      <c r="E6" s="78"/>
      <c r="F6" s="78"/>
      <c r="G6" s="107" t="str">
        <f t="shared" si="0"/>
        <v/>
      </c>
      <c r="H6" s="107" t="str">
        <f t="shared" si="1"/>
        <v/>
      </c>
      <c r="I6" s="107" t="str">
        <f t="shared" si="2"/>
        <v/>
      </c>
    </row>
    <row r="7" spans="1:9" ht="26.1" customHeight="1" x14ac:dyDescent="0.2">
      <c r="A7" s="69"/>
      <c r="B7" s="66"/>
      <c r="C7" s="69"/>
      <c r="D7" s="69"/>
      <c r="E7" s="69"/>
      <c r="F7" s="69"/>
      <c r="G7" s="70" t="str">
        <f t="shared" si="0"/>
        <v/>
      </c>
      <c r="H7" s="70" t="str">
        <f t="shared" si="1"/>
        <v/>
      </c>
      <c r="I7" s="70" t="str">
        <f t="shared" si="2"/>
        <v/>
      </c>
    </row>
    <row r="8" spans="1:9" ht="26.1" customHeight="1" x14ac:dyDescent="0.2">
      <c r="A8" s="78"/>
      <c r="B8" s="77"/>
      <c r="C8" s="78"/>
      <c r="D8" s="78"/>
      <c r="E8" s="78"/>
      <c r="F8" s="78"/>
      <c r="G8" s="107" t="str">
        <f t="shared" si="0"/>
        <v/>
      </c>
      <c r="H8" s="107" t="str">
        <f t="shared" si="1"/>
        <v/>
      </c>
      <c r="I8" s="107" t="str">
        <f t="shared" si="2"/>
        <v/>
      </c>
    </row>
    <row r="9" spans="1:9" ht="26.1" customHeight="1" x14ac:dyDescent="0.2">
      <c r="A9" s="69"/>
      <c r="B9" s="66"/>
      <c r="C9" s="69"/>
      <c r="D9" s="69"/>
      <c r="E9" s="69"/>
      <c r="F9" s="69"/>
      <c r="G9" s="70" t="str">
        <f t="shared" si="0"/>
        <v/>
      </c>
      <c r="H9" s="70" t="str">
        <f t="shared" si="1"/>
        <v/>
      </c>
      <c r="I9" s="70" t="str">
        <f t="shared" si="2"/>
        <v/>
      </c>
    </row>
    <row r="10" spans="1:9" ht="26.1" customHeight="1" x14ac:dyDescent="0.2">
      <c r="A10" s="78"/>
      <c r="B10" s="77"/>
      <c r="C10" s="78"/>
      <c r="D10" s="78"/>
      <c r="E10" s="78"/>
      <c r="F10" s="78"/>
      <c r="G10" s="107" t="str">
        <f t="shared" si="0"/>
        <v/>
      </c>
      <c r="H10" s="107" t="str">
        <f t="shared" si="1"/>
        <v/>
      </c>
      <c r="I10" s="107" t="str">
        <f t="shared" si="2"/>
        <v/>
      </c>
    </row>
    <row r="11" spans="1:9" ht="26.1" customHeight="1" x14ac:dyDescent="0.2">
      <c r="A11" s="69"/>
      <c r="B11" s="66"/>
      <c r="C11" s="69"/>
      <c r="D11" s="69"/>
      <c r="E11" s="69"/>
      <c r="F11" s="69"/>
      <c r="G11" s="70" t="str">
        <f t="shared" si="0"/>
        <v/>
      </c>
      <c r="H11" s="70" t="str">
        <f t="shared" si="1"/>
        <v/>
      </c>
      <c r="I11" s="70" t="str">
        <f t="shared" si="2"/>
        <v/>
      </c>
    </row>
    <row r="12" spans="1:9" ht="26.1" customHeight="1" x14ac:dyDescent="0.2">
      <c r="A12" s="78"/>
      <c r="B12" s="77"/>
      <c r="C12" s="78"/>
      <c r="D12" s="78"/>
      <c r="E12" s="78"/>
      <c r="F12" s="78"/>
      <c r="G12" s="107" t="str">
        <f t="shared" si="0"/>
        <v/>
      </c>
      <c r="H12" s="107" t="str">
        <f t="shared" si="1"/>
        <v/>
      </c>
      <c r="I12" s="107" t="str">
        <f t="shared" si="2"/>
        <v/>
      </c>
    </row>
    <row r="13" spans="1:9" ht="26.1" customHeight="1" x14ac:dyDescent="0.2">
      <c r="A13" s="69"/>
      <c r="B13" s="66"/>
      <c r="C13" s="69"/>
      <c r="D13" s="69"/>
      <c r="E13" s="69"/>
      <c r="F13" s="69"/>
      <c r="G13" s="70" t="str">
        <f t="shared" si="0"/>
        <v/>
      </c>
      <c r="H13" s="70" t="str">
        <f t="shared" si="1"/>
        <v/>
      </c>
      <c r="I13" s="70" t="str">
        <f t="shared" si="2"/>
        <v/>
      </c>
    </row>
    <row r="14" spans="1:9" ht="26.1" customHeight="1" x14ac:dyDescent="0.2">
      <c r="A14" s="78"/>
      <c r="B14" s="77"/>
      <c r="C14" s="78"/>
      <c r="D14" s="78"/>
      <c r="E14" s="78"/>
      <c r="F14" s="78"/>
      <c r="G14" s="107" t="str">
        <f t="shared" si="0"/>
        <v/>
      </c>
      <c r="H14" s="107" t="str">
        <f t="shared" si="1"/>
        <v/>
      </c>
      <c r="I14" s="107" t="str">
        <f t="shared" si="2"/>
        <v/>
      </c>
    </row>
    <row r="15" spans="1:9" ht="26.1" customHeight="1" x14ac:dyDescent="0.2">
      <c r="A15" s="69"/>
      <c r="B15" s="66"/>
      <c r="C15" s="69"/>
      <c r="D15" s="69"/>
      <c r="E15" s="69"/>
      <c r="F15" s="69"/>
      <c r="G15" s="70" t="str">
        <f t="shared" si="0"/>
        <v/>
      </c>
      <c r="H15" s="70" t="str">
        <f t="shared" si="1"/>
        <v/>
      </c>
      <c r="I15" s="70" t="str">
        <f t="shared" si="2"/>
        <v/>
      </c>
    </row>
    <row r="16" spans="1:9" ht="26.1" customHeight="1" x14ac:dyDescent="0.2">
      <c r="A16" s="78"/>
      <c r="B16" s="77"/>
      <c r="C16" s="78"/>
      <c r="D16" s="78"/>
      <c r="E16" s="78"/>
      <c r="F16" s="78"/>
      <c r="G16" s="107" t="str">
        <f t="shared" si="0"/>
        <v/>
      </c>
      <c r="H16" s="107" t="str">
        <f t="shared" si="1"/>
        <v/>
      </c>
      <c r="I16" s="107" t="str">
        <f t="shared" si="2"/>
        <v/>
      </c>
    </row>
    <row r="17" spans="1:9" ht="26.1" customHeight="1" x14ac:dyDescent="0.2">
      <c r="A17" s="69"/>
      <c r="B17" s="66"/>
      <c r="C17" s="69"/>
      <c r="D17" s="69"/>
      <c r="E17" s="69"/>
      <c r="F17" s="69"/>
      <c r="G17" s="70" t="str">
        <f t="shared" si="0"/>
        <v/>
      </c>
      <c r="H17" s="70" t="str">
        <f t="shared" si="1"/>
        <v/>
      </c>
      <c r="I17" s="70" t="str">
        <f t="shared" si="2"/>
        <v/>
      </c>
    </row>
    <row r="18" spans="1:9" ht="26.1" customHeight="1" x14ac:dyDescent="0.2">
      <c r="A18" s="78"/>
      <c r="B18" s="77"/>
      <c r="C18" s="78"/>
      <c r="D18" s="78"/>
      <c r="E18" s="78"/>
      <c r="F18" s="78"/>
      <c r="G18" s="107" t="str">
        <f t="shared" si="0"/>
        <v/>
      </c>
      <c r="H18" s="107" t="str">
        <f t="shared" si="1"/>
        <v/>
      </c>
      <c r="I18" s="107" t="str">
        <f t="shared" si="2"/>
        <v/>
      </c>
    </row>
    <row r="19" spans="1:9" ht="26.1" customHeight="1" x14ac:dyDescent="0.2">
      <c r="A19" s="69"/>
      <c r="B19" s="66"/>
      <c r="C19" s="69"/>
      <c r="D19" s="69"/>
      <c r="E19" s="69"/>
      <c r="F19" s="69"/>
      <c r="G19" s="70" t="str">
        <f t="shared" si="0"/>
        <v/>
      </c>
      <c r="H19" s="70" t="str">
        <f t="shared" si="1"/>
        <v/>
      </c>
      <c r="I19" s="70" t="str">
        <f t="shared" si="2"/>
        <v/>
      </c>
    </row>
    <row r="20" spans="1:9" ht="26.1" customHeight="1" x14ac:dyDescent="0.2">
      <c r="A20" s="78"/>
      <c r="B20" s="77"/>
      <c r="C20" s="78"/>
      <c r="D20" s="78"/>
      <c r="E20" s="78"/>
      <c r="F20" s="78"/>
      <c r="G20" s="107" t="str">
        <f t="shared" si="0"/>
        <v/>
      </c>
      <c r="H20" s="107" t="str">
        <f t="shared" si="1"/>
        <v/>
      </c>
      <c r="I20" s="107" t="str">
        <f t="shared" si="2"/>
        <v/>
      </c>
    </row>
    <row r="21" spans="1:9" ht="26.1" customHeight="1" x14ac:dyDescent="0.2">
      <c r="A21" s="69"/>
      <c r="B21" s="66"/>
      <c r="C21" s="69"/>
      <c r="D21" s="69"/>
      <c r="E21" s="69"/>
      <c r="F21" s="69"/>
      <c r="G21" s="70" t="str">
        <f t="shared" si="0"/>
        <v/>
      </c>
      <c r="H21" s="70" t="str">
        <f t="shared" si="1"/>
        <v/>
      </c>
      <c r="I21" s="70" t="str">
        <f t="shared" si="2"/>
        <v/>
      </c>
    </row>
    <row r="22" spans="1:9" ht="26.1" customHeight="1" x14ac:dyDescent="0.2">
      <c r="A22" s="78"/>
      <c r="B22" s="77"/>
      <c r="C22" s="78"/>
      <c r="D22" s="78"/>
      <c r="E22" s="78"/>
      <c r="F22" s="78"/>
      <c r="G22" s="107" t="str">
        <f t="shared" si="0"/>
        <v/>
      </c>
      <c r="H22" s="107" t="str">
        <f t="shared" si="1"/>
        <v/>
      </c>
      <c r="I22" s="107" t="str">
        <f t="shared" si="2"/>
        <v/>
      </c>
    </row>
    <row r="23" spans="1:9" ht="26.1" customHeight="1" x14ac:dyDescent="0.2">
      <c r="A23" s="69"/>
      <c r="B23" s="66"/>
      <c r="C23" s="69"/>
      <c r="D23" s="69"/>
      <c r="E23" s="69"/>
      <c r="F23" s="69"/>
      <c r="G23" s="70" t="str">
        <f t="shared" si="0"/>
        <v/>
      </c>
      <c r="H23" s="70" t="str">
        <f t="shared" si="1"/>
        <v/>
      </c>
      <c r="I23" s="70" t="str">
        <f t="shared" si="2"/>
        <v/>
      </c>
    </row>
    <row r="24" spans="1:9" ht="26.1" customHeight="1" x14ac:dyDescent="0.2">
      <c r="A24" s="78"/>
      <c r="B24" s="77"/>
      <c r="C24" s="78"/>
      <c r="D24" s="78"/>
      <c r="E24" s="78"/>
      <c r="F24" s="78"/>
      <c r="G24" s="107" t="str">
        <f t="shared" si="0"/>
        <v/>
      </c>
      <c r="H24" s="107" t="str">
        <f t="shared" si="1"/>
        <v/>
      </c>
      <c r="I24" s="107" t="str">
        <f t="shared" si="2"/>
        <v/>
      </c>
    </row>
    <row r="26" spans="1:9" ht="5.0999999999999996" customHeight="1" thickBot="1" x14ac:dyDescent="0.25"/>
    <row r="27" spans="1:9" ht="30" customHeight="1" x14ac:dyDescent="0.25">
      <c r="A27" s="108" t="s">
        <v>205</v>
      </c>
      <c r="B27" s="109"/>
      <c r="C27" s="109"/>
      <c r="D27" s="110" t="str">
        <f>IFERROR(AVERAGE(D5:D24),"")</f>
        <v/>
      </c>
      <c r="E27" s="110" t="str">
        <f>IFERROR(AVERAGE(E5:E24),"")</f>
        <v/>
      </c>
      <c r="F27" s="110" t="str">
        <f>IFERROR(AVERAGE(F5:F24),"")</f>
        <v/>
      </c>
      <c r="G27" s="109"/>
      <c r="H27" s="110" t="str">
        <f>IFERROR(AVERAGE(H5:H24),"")</f>
        <v/>
      </c>
      <c r="I27" s="110" t="str">
        <f>IFERROR(AVERAGE(I5:I24),"")</f>
        <v/>
      </c>
    </row>
    <row r="29" spans="1:9" x14ac:dyDescent="0.2">
      <c r="A29" s="111" t="s">
        <v>206</v>
      </c>
    </row>
  </sheetData>
  <mergeCells count="2">
    <mergeCell ref="A1:I1"/>
    <mergeCell ref="A2:I2"/>
  </mergeCells>
  <dataValidations count="1">
    <dataValidation type="list" allowBlank="1" showInputMessage="1" showErrorMessage="1" sqref="C5 C6 C7 C8 C9 C10 C11 C12 C13 C14 C15 C16 C17 C18 C19 C20 C21 C22 C23 C24" xr:uid="{60DDCABD-992C-4B27-9461-28BD84DD6A23}">
      <formula1>"בר מצווה,חתונה,בריתה,ארגוני,פרטי,אחר"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D69A-5D57-4B16-933F-161A3102E200}">
  <dimension ref="A1:H31"/>
  <sheetViews>
    <sheetView rightToLeft="1" workbookViewId="0">
      <selection activeCell="A31" sqref="A31:H31"/>
    </sheetView>
  </sheetViews>
  <sheetFormatPr defaultRowHeight="14.25" x14ac:dyDescent="0.2"/>
  <cols>
    <col min="1" max="8" width="26.625" style="63" customWidth="1"/>
    <col min="9" max="16384" width="9" style="63"/>
  </cols>
  <sheetData>
    <row r="1" spans="1:8" ht="50.1" customHeight="1" x14ac:dyDescent="0.2">
      <c r="A1" s="61" t="s">
        <v>207</v>
      </c>
      <c r="B1" s="61"/>
      <c r="C1" s="61"/>
      <c r="D1" s="61"/>
      <c r="E1" s="61"/>
      <c r="F1" s="61"/>
      <c r="G1" s="61"/>
      <c r="H1" s="61"/>
    </row>
    <row r="2" spans="1:8" ht="24.95" customHeight="1" x14ac:dyDescent="0.2">
      <c r="A2" s="62" t="s">
        <v>208</v>
      </c>
      <c r="B2" s="62"/>
      <c r="C2" s="62"/>
      <c r="D2" s="62"/>
      <c r="E2" s="62"/>
      <c r="F2" s="62"/>
      <c r="G2" s="62"/>
      <c r="H2" s="62"/>
    </row>
    <row r="3" spans="1:8" ht="15" customHeight="1" thickBot="1" x14ac:dyDescent="0.25"/>
    <row r="4" spans="1:8" ht="35.1" customHeight="1" x14ac:dyDescent="0.2">
      <c r="A4" s="112" t="s">
        <v>209</v>
      </c>
      <c r="B4" s="113"/>
      <c r="C4" s="114" t="s">
        <v>210</v>
      </c>
      <c r="D4" s="115"/>
      <c r="E4" s="116" t="s">
        <v>211</v>
      </c>
      <c r="F4" s="117"/>
      <c r="G4" s="118" t="s">
        <v>212</v>
      </c>
      <c r="H4" s="119"/>
    </row>
    <row r="5" spans="1:8" ht="50.1" customHeight="1" thickBot="1" x14ac:dyDescent="0.25">
      <c r="A5" s="120">
        <f>IFERROR(AVERAGE('היסטוריית אירועים'!H5:H24),0)</f>
        <v>0</v>
      </c>
      <c r="B5" s="121"/>
      <c r="C5" s="122">
        <f>IFERROR(AVERAGE('היסטוריית אירועים'!I5:I24),0)</f>
        <v>0</v>
      </c>
      <c r="D5" s="123"/>
      <c r="E5" s="124">
        <f>IFERROR(AVERAGE('היסטוריית אירועים'!D5:D24),0)</f>
        <v>0</v>
      </c>
      <c r="F5" s="125"/>
      <c r="G5" s="126">
        <f>COUNTA('היסטוריית אירועים'!A5:A24)</f>
        <v>0</v>
      </c>
      <c r="H5" s="127"/>
    </row>
    <row r="6" spans="1:8" ht="15" customHeight="1" x14ac:dyDescent="0.2"/>
    <row r="7" spans="1:8" ht="35.1" customHeight="1" x14ac:dyDescent="0.25">
      <c r="A7" s="64" t="s">
        <v>213</v>
      </c>
      <c r="B7" s="64"/>
      <c r="C7" s="64"/>
      <c r="D7" s="64"/>
    </row>
    <row r="8" spans="1:8" ht="26.1" customHeight="1" x14ac:dyDescent="0.25">
      <c r="A8" s="65" t="s">
        <v>214</v>
      </c>
      <c r="B8" s="128" t="str">
        <f>IFERROR(INDEX('מאגר מנות'!B13:B22,MATCH(MAX('מאגר מנות'!E13:E22),'מאגר מנות'!E13:E22,0)),"אין נתונים")</f>
        <v>כדורי בשר ברוטב עגבניות</v>
      </c>
    </row>
    <row r="9" spans="1:8" ht="26.1" customHeight="1" x14ac:dyDescent="0.25">
      <c r="A9" s="65" t="s">
        <v>215</v>
      </c>
      <c r="B9" s="128">
        <f>IFERROR(MAX('מאגר מנות'!E13:E22),0)</f>
        <v>8.8816666666666659</v>
      </c>
    </row>
    <row r="10" spans="1:8" ht="26.1" customHeight="1" x14ac:dyDescent="0.2"/>
    <row r="11" spans="1:8" ht="26.1" customHeight="1" x14ac:dyDescent="0.25">
      <c r="A11" s="65" t="s">
        <v>216</v>
      </c>
      <c r="B11" s="128">
        <f>COUNTIF('מאגר מנות'!F13:F22,"✅ מוכנה")</f>
        <v>1</v>
      </c>
    </row>
    <row r="12" spans="1:8" ht="15" customHeight="1" x14ac:dyDescent="0.2"/>
    <row r="13" spans="1:8" ht="35.1" customHeight="1" x14ac:dyDescent="0.25">
      <c r="A13" s="64" t="s">
        <v>217</v>
      </c>
      <c r="B13" s="64"/>
      <c r="C13" s="64"/>
      <c r="D13" s="64"/>
    </row>
    <row r="14" spans="1:8" ht="27.95" customHeight="1" x14ac:dyDescent="0.25">
      <c r="A14" s="65" t="s">
        <v>218</v>
      </c>
      <c r="B14" s="128">
        <f>'תמחור אירוע'!B5</f>
        <v>0</v>
      </c>
    </row>
    <row r="15" spans="1:8" ht="27.95" customHeight="1" x14ac:dyDescent="0.25">
      <c r="A15" s="65" t="s">
        <v>129</v>
      </c>
      <c r="B15" s="128">
        <f>'תמחור אירוע'!B9</f>
        <v>0</v>
      </c>
    </row>
    <row r="16" spans="1:8" ht="27.95" customHeight="1" x14ac:dyDescent="0.25">
      <c r="A16" s="65" t="s">
        <v>219</v>
      </c>
      <c r="B16" s="128">
        <f>'תמחור אירוע'!B81</f>
        <v>0</v>
      </c>
    </row>
    <row r="17" spans="1:8" ht="27.95" customHeight="1" x14ac:dyDescent="0.25">
      <c r="A17" s="65" t="s">
        <v>220</v>
      </c>
      <c r="B17" s="128">
        <f>'תמחור אירוע'!B85</f>
        <v>0</v>
      </c>
    </row>
    <row r="18" spans="1:8" ht="27.95" customHeight="1" x14ac:dyDescent="0.25">
      <c r="A18" s="65" t="s">
        <v>221</v>
      </c>
      <c r="B18" s="128">
        <f>'תמחור אירוע'!B87</f>
        <v>0</v>
      </c>
    </row>
    <row r="19" spans="1:8" ht="27.95" customHeight="1" x14ac:dyDescent="0.25">
      <c r="A19" s="65" t="s">
        <v>222</v>
      </c>
      <c r="B19" s="128" t="str">
        <f>'תמחור אירוע'!B90</f>
        <v>⚪ טרם הוזן מחיר</v>
      </c>
    </row>
    <row r="20" spans="1:8" ht="15" customHeight="1" x14ac:dyDescent="0.2"/>
    <row r="21" spans="1:8" ht="35.1" customHeight="1" x14ac:dyDescent="0.25">
      <c r="A21" s="129" t="s">
        <v>223</v>
      </c>
      <c r="B21" s="129"/>
      <c r="C21" s="129"/>
      <c r="D21" s="129"/>
      <c r="E21" s="129"/>
      <c r="F21" s="129"/>
      <c r="G21" s="129"/>
      <c r="H21" s="129"/>
    </row>
    <row r="22" spans="1:8" ht="26.1" customHeight="1" x14ac:dyDescent="0.25">
      <c r="A22" s="130" t="s">
        <v>224</v>
      </c>
      <c r="B22" s="63" t="s">
        <v>225</v>
      </c>
    </row>
    <row r="23" spans="1:8" ht="26.1" customHeight="1" x14ac:dyDescent="0.25">
      <c r="A23" s="131" t="s">
        <v>226</v>
      </c>
      <c r="B23" s="63" t="s">
        <v>227</v>
      </c>
    </row>
    <row r="24" spans="1:8" ht="26.1" customHeight="1" x14ac:dyDescent="0.25">
      <c r="A24" s="131" t="s">
        <v>228</v>
      </c>
      <c r="B24" s="63" t="s">
        <v>229</v>
      </c>
    </row>
    <row r="25" spans="1:8" ht="26.1" customHeight="1" x14ac:dyDescent="0.25">
      <c r="A25" s="131" t="s">
        <v>230</v>
      </c>
      <c r="B25" s="63" t="s">
        <v>231</v>
      </c>
    </row>
    <row r="26" spans="1:8" ht="26.1" customHeight="1" x14ac:dyDescent="0.25">
      <c r="A26" s="131" t="s">
        <v>232</v>
      </c>
      <c r="B26" s="63" t="s">
        <v>233</v>
      </c>
    </row>
    <row r="27" spans="1:8" ht="26.1" customHeight="1" x14ac:dyDescent="0.25">
      <c r="A27" s="131" t="s">
        <v>234</v>
      </c>
      <c r="B27" s="63" t="s">
        <v>235</v>
      </c>
    </row>
    <row r="29" spans="1:8" ht="16.5" x14ac:dyDescent="0.25">
      <c r="A29" s="209" t="s">
        <v>352</v>
      </c>
      <c r="B29" s="210"/>
      <c r="C29" s="210"/>
      <c r="D29" s="210"/>
      <c r="E29" s="210"/>
      <c r="F29" s="210"/>
      <c r="G29" s="210"/>
      <c r="H29" s="210"/>
    </row>
    <row r="30" spans="1:8" x14ac:dyDescent="0.2">
      <c r="A30" s="208" t="s">
        <v>353</v>
      </c>
      <c r="B30" s="207"/>
      <c r="C30" s="207"/>
      <c r="D30" s="207"/>
      <c r="E30" s="207"/>
      <c r="F30" s="207"/>
      <c r="G30" s="207"/>
      <c r="H30" s="207"/>
    </row>
    <row r="31" spans="1:8" x14ac:dyDescent="0.2">
      <c r="A31" s="211" t="s">
        <v>354</v>
      </c>
      <c r="B31" s="212"/>
      <c r="C31" s="212"/>
      <c r="D31" s="212"/>
      <c r="E31" s="212"/>
      <c r="F31" s="212"/>
      <c r="G31" s="212"/>
      <c r="H31" s="212"/>
    </row>
  </sheetData>
  <mergeCells count="16">
    <mergeCell ref="A29:H29"/>
    <mergeCell ref="A30:H30"/>
    <mergeCell ref="A31:H31"/>
    <mergeCell ref="A7:D7"/>
    <mergeCell ref="A13:D13"/>
    <mergeCell ref="A21:H21"/>
    <mergeCell ref="A1:H1"/>
    <mergeCell ref="A2:H2"/>
    <mergeCell ref="A4:B4"/>
    <mergeCell ref="A5:B5"/>
    <mergeCell ref="C4:D4"/>
    <mergeCell ref="C5:D5"/>
    <mergeCell ref="E4:F4"/>
    <mergeCell ref="E5:F5"/>
    <mergeCell ref="G4:H4"/>
    <mergeCell ref="G5:H5"/>
  </mergeCells>
  <hyperlinks>
    <hyperlink ref="A31:H31" r:id="rId1" display="📩  צרו קשר:  https://excel.kova.co.il/contact" xr:uid="{5A2DDB10-9CB9-405D-9D0B-52EA123125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ברוכים הבאים</vt:lpstr>
      <vt:lpstr>מאגר חומרי גלם</vt:lpstr>
      <vt:lpstr>מאגר מנות</vt:lpstr>
      <vt:lpstr>תמחור אירוע</vt:lpstr>
      <vt:lpstr>הגדרות עסק</vt:lpstr>
      <vt:lpstr>היסטוריית אירועים</vt:lpstr>
      <vt:lpstr>דשבורד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2026-03-26T06:03:48Z</dcterms:created>
  <dcterms:modified xsi:type="dcterms:W3CDTF">2026-04-02T18:58:06Z</dcterms:modified>
</cp:coreProperties>
</file>