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wp\excel\static\files\"/>
    </mc:Choice>
  </mc:AlternateContent>
  <xr:revisionPtr revIDLastSave="0" documentId="13_ncr:1_{51F481DA-CE60-4FDC-90F6-7B140B2ED64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ברוכים הבאים" sheetId="4" r:id="rId1"/>
    <sheet name="מחשבון" sheetId="1" r:id="rId2"/>
    <sheet name="מה-אם" sheetId="2" r:id="rId3"/>
    <sheet name="דשבורד" sheetId="3" r:id="rId4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5" i="3" l="1"/>
  <c r="B5" i="3"/>
  <c r="C25" i="1"/>
  <c r="I3" i="3" s="1"/>
  <c r="G3" i="3"/>
  <c r="E3" i="3"/>
  <c r="C3" i="3"/>
  <c r="S18" i="3"/>
  <c r="R18" i="3"/>
  <c r="Q18" i="3"/>
  <c r="P13" i="3"/>
  <c r="C19" i="2"/>
  <c r="C27" i="2" s="1"/>
  <c r="R19" i="3" s="1"/>
  <c r="C18" i="2"/>
  <c r="Q19" i="3" s="1"/>
  <c r="C17" i="2"/>
  <c r="B34" i="2" s="1"/>
  <c r="C34" i="2" s="1"/>
  <c r="C16" i="2"/>
  <c r="C26" i="1"/>
  <c r="C24" i="1"/>
  <c r="C23" i="1"/>
  <c r="C22" i="1"/>
  <c r="C21" i="1"/>
  <c r="C20" i="1"/>
  <c r="D34" i="2" l="1"/>
  <c r="E34" i="2" s="1"/>
  <c r="P4" i="3"/>
  <c r="B35" i="2"/>
  <c r="C35" i="2" s="1"/>
  <c r="C25" i="2"/>
  <c r="C26" i="2" s="1"/>
  <c r="C28" i="2" s="1"/>
  <c r="S19" i="3" s="1"/>
  <c r="B41" i="2"/>
  <c r="C41" i="2" s="1"/>
  <c r="B40" i="2"/>
  <c r="C40" i="2" s="1"/>
  <c r="B38" i="2"/>
  <c r="C38" i="2" s="1"/>
  <c r="B36" i="2"/>
  <c r="C36" i="2" s="1"/>
  <c r="B37" i="2"/>
  <c r="C37" i="2" s="1"/>
  <c r="B39" i="2"/>
  <c r="C39" i="2" s="1"/>
  <c r="C29" i="2"/>
  <c r="C30" i="2" s="1"/>
  <c r="Q4" i="3"/>
  <c r="F34" i="2"/>
  <c r="R13" i="3"/>
  <c r="D36" i="2" l="1"/>
  <c r="E36" i="2" s="1"/>
  <c r="P7" i="3"/>
  <c r="D38" i="2"/>
  <c r="E38" i="2" s="1"/>
  <c r="P9" i="3"/>
  <c r="P12" i="3"/>
  <c r="D41" i="2"/>
  <c r="E41" i="2" s="1"/>
  <c r="P11" i="3"/>
  <c r="D40" i="2"/>
  <c r="E40" i="2" s="1"/>
  <c r="P6" i="3"/>
  <c r="D35" i="2"/>
  <c r="E35" i="2" s="1"/>
  <c r="P10" i="3"/>
  <c r="D39" i="2"/>
  <c r="E39" i="2" s="1"/>
  <c r="P8" i="3"/>
  <c r="D37" i="2"/>
  <c r="E37" i="2" s="1"/>
  <c r="Q11" i="3" l="1"/>
  <c r="F40" i="2"/>
  <c r="Q8" i="3"/>
  <c r="F37" i="2"/>
  <c r="F39" i="2"/>
  <c r="Q10" i="3"/>
  <c r="Q9" i="3"/>
  <c r="F38" i="2"/>
  <c r="Q6" i="3"/>
  <c r="F35" i="2"/>
  <c r="Q12" i="3"/>
  <c r="F41" i="2"/>
  <c r="Q7" i="3"/>
  <c r="F3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6" authorId="0" shapeId="0" xr:uid="{61DCA2B8-EFD8-4096-8000-3E3EC7D76130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💡 יעד המכירות החודשי שנקבע לאיש המכירות.
משמש כבסיס לחישוב אחוז העמידה ומדרגות הבונוס.</t>
        </r>
      </text>
    </comment>
    <comment ref="F7" authorId="0" shapeId="0" xr:uid="{5C3A592C-DF55-43A1-A335-8F845A487899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📈 סכום המכירות בפועל שבוצעו בחודש.
הזן כאן את הנתון בסיום כל חודש.</t>
        </r>
      </text>
    </comment>
    <comment ref="F8" authorId="0" shapeId="0" xr:uid="{0A9D4D92-D96D-4596-BBD5-699AE0B549D8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💰 השכר הקבוע של איש המכירות, ללא תלות בביצועים.
משמש גם כבסיס לחישוב הפרשות פנסיוניות.</t>
        </r>
      </text>
    </comment>
    <comment ref="F9" authorId="0" shapeId="0" xr:uid="{DA781EE7-F01D-4A21-9318-E7E64D30F0D7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📊 אחוז העמלה הקבועה מתוך סך המכירות בפועל.
עמלה זו נחשבת חלק מהשכר לצורך הפרשות פנסיה.</t>
        </r>
      </text>
    </comment>
    <comment ref="B13" authorId="0" shapeId="0" xr:uid="{78C9D739-32C9-4014-952B-74464E71E1B1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📋 טבלת מדרגות בונוס:
• ממלאים את גבולות הטווח בעמודות 'ממדרגה' ו'עד מדרגה'.
• ניתן לשנות ערכים אלו בהתאם למדיניות החברה.</t>
        </r>
      </text>
    </comment>
    <comment ref="C20" authorId="0" shapeId="0" xr:uid="{951A4DB5-BF8E-4FC2-8E97-93BCB774CEDC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🎯 אחוז העמידה ביעד = מכירות בפועל ÷ יעד מכירות.
• מתחת ל-80%: אין בונוס
• 80%–100%: בונוס 0.5%
• 100%–120%: בונוס 1.5%
• 120%–150%: בונוס 2.5%
• מעל 150%: בונוס 3.5%</t>
        </r>
      </text>
    </comment>
    <comment ref="C21" authorId="0" shapeId="0" xr:uid="{17C95BDA-D9D5-4B07-9D54-5D3A72F896FC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🏦 עמלה קבועה = מכירות בפועל × אחוז עמלה קבועה.
חשוב: סכום זה נחשב כחלק מהשכר לצורך חישוב הפרשות פנסיוניות ודמי הבראה.</t>
        </r>
      </text>
    </comment>
    <comment ref="C22" authorId="0" shapeId="0" xr:uid="{950197CB-C7A9-4BD3-8816-E1856ADE7686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🔍 אחוז הבונוס נקבע לפי טבלת המדרגות.
הנוסחה מחפשת את המדרגה המתאימה לפי אחוז העמידה ביעד.</t>
        </r>
      </text>
    </comment>
    <comment ref="C23" authorId="0" shapeId="0" xr:uid="{03CD544A-C520-4197-84BF-E5CF240038C0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🎁 פרמיה מותנית = מכירות בפועל × אחוז בונוס לפי מדרגה.
סכום זה אינו נחשב כשכר לצורך הפרשות פנסיוניות.</t>
        </r>
      </text>
    </comment>
    <comment ref="C25" authorId="0" shapeId="0" xr:uid="{EEE8F08B-BDDD-41E2-BDB4-31FEE4E46044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✅ סה"כ ברוטו = שכר בסיס + עמלה קבועה + פרמיה מותנית.
זהו הסכום הכולל לפני ניכויי מס, ביטוח לאומי וביטוח בריאות.</t>
        </r>
      </text>
    </comment>
    <comment ref="C26" authorId="0" shapeId="0" xr:uid="{83CD796E-0CE2-4103-ABD7-AE2086E491A7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🏛️ בסיס להפרשות פנסיוניות = שכר בסיס + עמלה קבועה.
לפי חוק פנסיית חובה, הפרמיה המותנית (הבונוס) אינה חלק מהשכר הקובע להפרשות.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22" authorId="0" shapeId="0" xr:uid="{41FC5FCE-79E8-4FD0-8F7E-C3AF66122407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✏️ שנה את הסכום כאן לכל מספר שרוצה לבדוק.
התוצאות מתעדכנות אוטומטית.
הנתונים כאן אינם משפיעים על המחשבון הראשי.</t>
        </r>
      </text>
    </comment>
    <comment ref="C30" authorId="0" shapeId="0" xr:uid="{1BEB1AB1-66B3-4576-9254-4C490D03CD3A}">
      <text>
        <r>
          <rPr>
            <b/>
            <sz val="9"/>
            <color indexed="81"/>
            <rFont val="Tahoma"/>
            <charset val="177"/>
          </rPr>
          <t>USER:</t>
        </r>
        <r>
          <rPr>
            <sz val="9"/>
            <color indexed="81"/>
            <rFont val="Tahoma"/>
            <charset val="177"/>
          </rPr>
          <t xml:space="preserve">
📊 הפרש חיובי = תרחיש זה טוב יותר מהמצב הנוכחי.
הפרש שלילי = המצב הנוכחי טוב יותר.</t>
        </r>
      </text>
    </comment>
  </commentList>
</comments>
</file>

<file path=xl/sharedStrings.xml><?xml version="1.0" encoding="utf-8"?>
<sst xmlns="http://schemas.openxmlformats.org/spreadsheetml/2006/main" count="71" uniqueCount="66">
  <si>
    <t>מחשבון עמלות ובונוסים לאנשי מכירות</t>
  </si>
  <si>
    <t>שם איש המכירות</t>
  </si>
  <si>
    <t>ישראל ישראלי</t>
  </si>
  <si>
    <t>יעד מכירות חודשי (₪)</t>
  </si>
  <si>
    <t>מכירות בפועל (₪)</t>
  </si>
  <si>
    <t>שכר בסיס (₪)</t>
  </si>
  <si>
    <t>אחוז עמלה קבועה ממכירות</t>
  </si>
  <si>
    <t>ממדרגה (% יעד)</t>
  </si>
  <si>
    <t>עד מדרגה (% יעד)</t>
  </si>
  <si>
    <t>אחוז בונוס מהמכירות</t>
  </si>
  <si>
    <t>אחוז עמידה ביעד</t>
  </si>
  <si>
    <t>עמלה קבועה (חלק מהשכר - להפרשות פנסיה)</t>
  </si>
  <si>
    <t>אחוז בונוס לפי מדרגה</t>
  </si>
  <si>
    <t>פרמיה מותנית (בונוס)</t>
  </si>
  <si>
    <t>שכר בסיס</t>
  </si>
  <si>
    <t>סה"כ ברוטו לתשלום</t>
  </si>
  <si>
    <t>בסיס להפרשות פנסיוניות (בסיס + עמלה קבועה)</t>
  </si>
  <si>
    <t>📋  נתוני קלט</t>
  </si>
  <si>
    <t>🏆  מדרגות בונוס (פרמיה מותנית)</t>
  </si>
  <si>
    <t>📊  תוצאות החישוב</t>
  </si>
  <si>
    <t>🔮  סימולציית מה-אם — מחשבון תרחישים</t>
  </si>
  <si>
    <t>⚠️  הנתונים כאן הם לסימולציה בלבד ואינם משפיעים על המחשבון הראשי</t>
  </si>
  <si>
    <t>📋  פרמטרים מהמחשבון הראשי</t>
  </si>
  <si>
    <t>יעד מכירות חודשי</t>
  </si>
  <si>
    <t>אחוז עמלה קבועה</t>
  </si>
  <si>
    <t>🎯  קלט סימולציה</t>
  </si>
  <si>
    <t>מכירות היפותטטיות (₪)</t>
  </si>
  <si>
    <t>⬆️ שנה סכום זה לסימולציה</t>
  </si>
  <si>
    <t>📊  תוצאות התרחיש</t>
  </si>
  <si>
    <t>אחוז עמידה ביעד (תרחיש)</t>
  </si>
  <si>
    <t>מדרגת בונוס פעילה</t>
  </si>
  <si>
    <t>עמלה קבועה (תרחיש)</t>
  </si>
  <si>
    <t>פרמיה מותנית (תרחיש)</t>
  </si>
  <si>
    <t>סה"כ ברוטו (תרחיש)</t>
  </si>
  <si>
    <t>הפרש מהמצב הנוכחי</t>
  </si>
  <si>
    <t>📈  טבלת רגישות — נקודות שבירה לפי אחוז יעד</t>
  </si>
  <si>
    <t>מכירות (₪)</t>
  </si>
  <si>
    <t>% עמידה ביעד</t>
  </si>
  <si>
    <t>בונוס %</t>
  </si>
  <si>
    <t>סה"כ ברוטו</t>
  </si>
  <si>
    <t>הפרש מנוכחי</t>
  </si>
  <si>
    <t>🔵 = בדיוק יעד  |  🔴 = מתחת ליעד  |  🟢 = מעל יעד</t>
  </si>
  <si>
    <t>📊  דשבורד ביצועים ותגמול</t>
  </si>
  <si>
    <t>נתוני גרף 1 — עקומת תגמול</t>
  </si>
  <si>
    <t>% יעד</t>
  </si>
  <si>
    <t>מצב נוכחי</t>
  </si>
  <si>
    <t>נתוני גרף 2 — פירוק שכר</t>
  </si>
  <si>
    <t>תרחיש</t>
  </si>
  <si>
    <t>עמלה קבועה</t>
  </si>
  <si>
    <t>פרמיה מותנית</t>
  </si>
  <si>
    <t>תרחיש מה-אם</t>
  </si>
  <si>
    <t>איש מכירות:</t>
  </si>
  <si>
    <t xml:space="preserve"> | יעד:</t>
  </si>
  <si>
    <t xml:space="preserve"> | בפועל:</t>
  </si>
  <si>
    <t xml:space="preserve"> | סה"כ:</t>
  </si>
  <si>
    <t>📈  גרף תגמול — סה"כ ברוטו לפי אחוז יעד</t>
  </si>
  <si>
    <t>🏗️  פירוק לרכיבי שכר — נוכחי מול תרחיש</t>
  </si>
  <si>
    <t>💡 מה זה גיליון מה-אם?</t>
  </si>
  <si>
    <t>גיליון זה מאפשר לך לדמות תרחישים שונים של מכירות — מבלי לשנות את הנתונים האמיתיים במחשבון הראשי.</t>
  </si>
  <si>
    <t>🎯  מה ניתן לעשות כאן?</t>
  </si>
  <si>
    <t>✅  בדוק כמה תרוויח אם תמכור סכום אחר מהמתוכנן</t>
  </si>
  <si>
    <t>✅  גלה באיזו נקודה קופצת מדרגת הבונוס הבאה שלך</t>
  </si>
  <si>
    <t>✅  השווה תוצאות בין תרחישים שונים בטבלת הרגישות</t>
  </si>
  <si>
    <t>🛠️  איך משתמשים?</t>
  </si>
  <si>
    <t>1️⃣  עבור לאזור 'קלט סימולציה' למטה    2️⃣  שנה את הסכום בתא הכתום   3️⃣  הסתכל על 'תוצאות התרחיש' שמתעדכנות אוטומטית</t>
  </si>
  <si>
    <t>⚠️  שינויים בגיליון זה אינם משפיעים על חישוב השכר האמיתי — אפשר לשחק בחופשיות!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</si>
</sst>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\ \₪"/>
    <numFmt numFmtId="166" formatCode="\+#,##0\ \₪;\-#,##0\ \₪;&quot; - &quot;"/>
  </numFmts>
  <fonts count="51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b/>
      <sz val="11"/>
      <name val="Arial"/>
      <charset val="1"/>
    </font>
    <font>
      <sz val="11"/>
      <color rgb="FF0000FF"/>
      <name val="Arial"/>
      <charset val="1"/>
    </font>
    <font>
      <b/>
      <sz val="16"/>
      <color rgb="FFFFFFFF"/>
      <name val="Arial"/>
    </font>
    <font>
      <b/>
      <sz val="12"/>
      <color rgb="FFFFFFFF"/>
      <name val="Arial"/>
    </font>
    <font>
      <b/>
      <sz val="11"/>
      <color rgb="FF1E429F"/>
      <name val="Arial"/>
    </font>
    <font>
      <sz val="11"/>
      <color rgb="FF1A56DB"/>
      <name val="Arial"/>
    </font>
    <font>
      <b/>
      <sz val="10"/>
      <color rgb="FFFFFFFF"/>
      <name val="Arial"/>
    </font>
    <font>
      <sz val="11"/>
      <color rgb="FF0B5B38"/>
      <name val="Arial"/>
    </font>
    <font>
      <b/>
      <sz val="11"/>
      <color rgb="FF5B21B6"/>
      <name val="Arial"/>
    </font>
    <font>
      <b/>
      <sz val="12"/>
      <color rgb="FF4C1D95"/>
      <name val="Arial"/>
    </font>
    <font>
      <b/>
      <sz val="11"/>
      <color rgb="FF4C1D95"/>
      <name val="Arial"/>
    </font>
    <font>
      <b/>
      <sz val="14"/>
      <color rgb="FFFFFFFF"/>
      <name val="Arial"/>
    </font>
    <font>
      <sz val="9"/>
      <color indexed="81"/>
      <name val="Tahoma"/>
      <charset val="177"/>
    </font>
    <font>
      <b/>
      <sz val="9"/>
      <color indexed="81"/>
      <name val="Tahoma"/>
      <charset val="177"/>
    </font>
    <font>
      <i/>
      <sz val="10"/>
      <color rgb="FF92400E"/>
      <name val="Arial"/>
    </font>
    <font>
      <b/>
      <sz val="11"/>
      <color rgb="FFFFFFFF"/>
      <name val="Arial"/>
    </font>
    <font>
      <b/>
      <sz val="11"/>
      <color rgb="FF78350F"/>
      <name val="Arial"/>
    </font>
    <font>
      <sz val="11"/>
      <color rgb="FF374151"/>
      <name val="Arial"/>
    </font>
    <font>
      <b/>
      <sz val="12"/>
      <color rgb="FF78350F"/>
      <name val="Arial"/>
    </font>
    <font>
      <b/>
      <sz val="14"/>
      <color rgb="FF92400E"/>
      <name val="Arial"/>
    </font>
    <font>
      <b/>
      <sz val="11"/>
      <color rgb="FF065F46"/>
      <name val="Arial"/>
    </font>
    <font>
      <b/>
      <sz val="12"/>
      <color rgb="FF065F46"/>
      <name val="Arial"/>
    </font>
    <font>
      <sz val="10"/>
      <color rgb="FF111827"/>
      <name val="Arial"/>
    </font>
    <font>
      <sz val="10"/>
      <color rgb="FFDC2626"/>
      <name val="Arial"/>
    </font>
    <font>
      <b/>
      <sz val="10"/>
      <color rgb="FF111827"/>
      <name val="Arial"/>
    </font>
    <font>
      <b/>
      <sz val="10"/>
      <color rgb="FFDC2626"/>
      <name val="Arial"/>
    </font>
    <font>
      <sz val="10"/>
      <color rgb="FFD97706"/>
      <name val="Arial"/>
    </font>
    <font>
      <b/>
      <sz val="10"/>
      <color rgb="FFD97706"/>
      <name val="Arial"/>
    </font>
    <font>
      <b/>
      <sz val="10"/>
      <color rgb="FF1E429F"/>
      <name val="Arial"/>
    </font>
    <font>
      <sz val="10"/>
      <color rgb="FF059669"/>
      <name val="Arial"/>
    </font>
    <font>
      <b/>
      <sz val="10"/>
      <color rgb="FF059669"/>
      <name val="Arial"/>
    </font>
    <font>
      <b/>
      <sz val="10"/>
      <color rgb="FF047857"/>
      <name val="Arial"/>
    </font>
    <font>
      <i/>
      <sz val="9"/>
      <color rgb="FF6B7280"/>
      <name val="Calibri"/>
      <family val="2"/>
      <charset val="1"/>
    </font>
    <font>
      <b/>
      <sz val="9"/>
      <color rgb="FF6B7280"/>
      <name val="Calibri"/>
      <family val="2"/>
      <charset val="1"/>
    </font>
    <font>
      <sz val="9"/>
      <color theme="1"/>
      <name val="Calibri"/>
      <family val="2"/>
      <charset val="1"/>
    </font>
    <font>
      <b/>
      <sz val="9"/>
      <color theme="1"/>
      <name val="Calibri"/>
      <family val="2"/>
      <charset val="1"/>
    </font>
    <font>
      <b/>
      <sz val="10"/>
      <color rgb="FF5B21B6"/>
      <name val="Arial"/>
    </font>
    <font>
      <sz val="10"/>
      <color rgb="FF6B7280"/>
      <name val="Arial"/>
    </font>
    <font>
      <b/>
      <sz val="10"/>
      <color rgb="FF1A56DB"/>
      <name val="Arial"/>
    </font>
    <font>
      <b/>
      <sz val="10"/>
      <color rgb="FF7E3AF2"/>
      <name val="Arial"/>
    </font>
    <font>
      <b/>
      <sz val="16"/>
      <color rgb="FF1A3C6E"/>
      <name val="Calibri"/>
      <family val="2"/>
      <charset val="1"/>
    </font>
    <font>
      <i/>
      <sz val="11"/>
      <color rgb="FF1E3A5F"/>
      <name val="Calibri"/>
      <family val="2"/>
      <charset val="1"/>
    </font>
    <font>
      <b/>
      <sz val="12"/>
      <color rgb="FF14532D"/>
      <name val="Calibri"/>
      <family val="2"/>
      <charset val="1"/>
    </font>
    <font>
      <sz val="11"/>
      <color rgb="FF166534"/>
      <name val="Calibri"/>
      <family val="2"/>
      <charset val="1"/>
    </font>
    <font>
      <sz val="11"/>
      <color rgb="FF7C2D12"/>
      <name val="Calibri"/>
      <family val="2"/>
      <charset val="1"/>
    </font>
    <font>
      <b/>
      <sz val="12"/>
      <color rgb="FF7C2D12"/>
      <name val="Calibri"/>
      <family val="2"/>
      <charset val="1"/>
    </font>
    <font>
      <i/>
      <sz val="10"/>
      <color rgb="FF92400E"/>
      <name val="Calibri"/>
      <family val="2"/>
      <charset val="1"/>
    </font>
    <font>
      <b/>
      <i/>
      <sz val="9"/>
      <color rgb="FF374151"/>
      <name val="Arial"/>
    </font>
    <font>
      <b/>
      <i/>
      <sz val="9"/>
      <color rgb="FF374151"/>
      <name val="Calibri"/>
      <family val="2"/>
      <charset val="1"/>
    </font>
  </fonts>
  <fills count="32">
    <fill>
      <patternFill patternType="none"/>
    </fill>
    <fill>
      <patternFill patternType="gray125"/>
    </fill>
    <fill>
      <patternFill patternType="solid">
        <fgColor rgb="FF1A56DB"/>
        <bgColor indexed="64"/>
      </patternFill>
    </fill>
    <fill>
      <patternFill patternType="solid">
        <fgColor rgb="FF1E429F"/>
        <bgColor indexed="64"/>
      </patternFill>
    </fill>
    <fill>
      <patternFill patternType="solid">
        <fgColor rgb="FFF5F8FF"/>
        <bgColor indexed="64"/>
      </patternFill>
    </fill>
    <fill>
      <patternFill patternType="solid">
        <fgColor rgb="FFEFF6FF"/>
        <bgColor indexed="64"/>
      </patternFill>
    </fill>
    <fill>
      <patternFill patternType="solid">
        <fgColor rgb="FF046C4E"/>
        <bgColor indexed="64"/>
      </patternFill>
    </fill>
    <fill>
      <patternFill patternType="solid">
        <fgColor rgb="FF057A55"/>
        <bgColor indexed="64"/>
      </patternFill>
    </fill>
    <fill>
      <patternFill patternType="solid">
        <fgColor rgb="FFF0FDF4"/>
        <bgColor indexed="64"/>
      </patternFill>
    </fill>
    <fill>
      <patternFill patternType="solid">
        <fgColor rgb="FFDCFCE7"/>
        <bgColor indexed="64"/>
      </patternFill>
    </fill>
    <fill>
      <patternFill patternType="solid">
        <fgColor rgb="FF7E3AF2"/>
        <bgColor indexed="64"/>
      </patternFill>
    </fill>
    <fill>
      <patternFill patternType="solid">
        <fgColor rgb="FFF5F3F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5B21B6"/>
        <bgColor indexed="64"/>
      </patternFill>
    </fill>
    <fill>
      <patternFill patternType="solid">
        <fgColor rgb="FFDDD6FE"/>
        <bgColor indexed="64"/>
      </patternFill>
    </fill>
    <fill>
      <patternFill patternType="solid">
        <fgColor rgb="FFF9FA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7706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92400E"/>
        <bgColor indexed="64"/>
      </patternFill>
    </fill>
    <fill>
      <patternFill patternType="solid">
        <fgColor rgb="FFFFFBEB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B45309"/>
        <bgColor indexed="64"/>
      </patternFill>
    </fill>
    <fill>
      <patternFill patternType="solid">
        <fgColor rgb="FFFEF9C3"/>
        <bgColor indexed="64"/>
      </patternFill>
    </fill>
    <fill>
      <patternFill patternType="solid">
        <fgColor rgb="FFFDE68A"/>
        <bgColor indexed="64"/>
      </patternFill>
    </fill>
    <fill>
      <patternFill patternType="solid">
        <fgColor rgb="FFECFDF5"/>
        <bgColor indexed="64"/>
      </patternFill>
    </fill>
    <fill>
      <patternFill patternType="solid">
        <fgColor rgb="FFD1FAE5"/>
        <bgColor indexed="64"/>
      </patternFill>
    </fill>
    <fill>
      <patternFill patternType="solid">
        <fgColor rgb="FF1F2A44"/>
        <bgColor indexed="64"/>
      </patternFill>
    </fill>
    <fill>
      <patternFill patternType="solid">
        <fgColor rgb="FF374151"/>
        <bgColor indexed="64"/>
      </patternFill>
    </fill>
    <fill>
      <patternFill patternType="solid">
        <fgColor rgb="FFDBEAFE"/>
        <bgColor indexed="64"/>
      </patternFill>
    </fill>
    <fill>
      <patternFill patternType="solid">
        <fgColor rgb="FFDCE9F9"/>
        <bgColor indexed="64"/>
      </patternFill>
    </fill>
    <fill>
      <patternFill patternType="solid">
        <fgColor rgb="FFEEF4FC"/>
        <bgColor indexed="64"/>
      </patternFill>
    </fill>
  </fills>
  <borders count="65">
    <border>
      <left/>
      <right/>
      <top/>
      <bottom/>
      <diagonal/>
    </border>
    <border>
      <left/>
      <right/>
      <top style="medium">
        <color rgb="FF1A56DB"/>
      </top>
      <bottom style="medium">
        <color rgb="FF1A56DB"/>
      </bottom>
      <diagonal/>
    </border>
    <border>
      <left style="medium">
        <color rgb="FF1A56DB"/>
      </left>
      <right/>
      <top style="medium">
        <color rgb="FF1A56DB"/>
      </top>
      <bottom style="medium">
        <color rgb="FF1A56DB"/>
      </bottom>
      <diagonal/>
    </border>
    <border>
      <left/>
      <right style="medium">
        <color rgb="FF1A56DB"/>
      </right>
      <top style="medium">
        <color rgb="FF1A56DB"/>
      </top>
      <bottom style="medium">
        <color rgb="FF1A56DB"/>
      </bottom>
      <diagonal/>
    </border>
    <border>
      <left style="thin">
        <color rgb="FF1E429F"/>
      </left>
      <right/>
      <top style="thin">
        <color rgb="FF1E429F"/>
      </top>
      <bottom/>
      <diagonal/>
    </border>
    <border>
      <left/>
      <right/>
      <top style="thin">
        <color rgb="FF1E429F"/>
      </top>
      <bottom/>
      <diagonal/>
    </border>
    <border>
      <left style="thin">
        <color rgb="FFDBEAFE"/>
      </left>
      <right style="thin">
        <color rgb="FFDBEAFE"/>
      </right>
      <top style="thin">
        <color rgb="FFDBEAFE"/>
      </top>
      <bottom style="thin">
        <color rgb="FFDBEAFE"/>
      </bottom>
      <diagonal/>
    </border>
    <border>
      <left style="thin">
        <color rgb="FFDBEAFE"/>
      </left>
      <right/>
      <top style="thin">
        <color rgb="FFDBEAFE"/>
      </top>
      <bottom style="thin">
        <color rgb="FFDBEAFE"/>
      </bottom>
      <diagonal/>
    </border>
    <border>
      <left style="thin">
        <color rgb="FFDBEAFE"/>
      </left>
      <right/>
      <top style="thin">
        <color rgb="FFDBEAFE"/>
      </top>
      <bottom/>
      <diagonal/>
    </border>
    <border>
      <left/>
      <right/>
      <top style="thin">
        <color rgb="FFDBEAFE"/>
      </top>
      <bottom/>
      <diagonal/>
    </border>
    <border>
      <left/>
      <right/>
      <top style="thin">
        <color rgb="FFDBEAFE"/>
      </top>
      <bottom style="thin">
        <color rgb="FFDBEAFE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1E429F"/>
      </right>
      <top style="thin">
        <color rgb="FF1E429F"/>
      </top>
      <bottom/>
      <diagonal/>
    </border>
    <border>
      <left style="thin">
        <color rgb="FFDBEAFE"/>
      </left>
      <right style="thin">
        <color rgb="FFDBEAFE"/>
      </right>
      <top style="thin">
        <color rgb="FFDBEAFE"/>
      </top>
      <bottom/>
      <diagonal/>
    </border>
    <border>
      <left/>
      <right/>
      <top style="thin">
        <color rgb="FF046C4E"/>
      </top>
      <bottom/>
      <diagonal/>
    </border>
    <border>
      <left/>
      <right style="thin">
        <color rgb="FF046C4E"/>
      </right>
      <top style="thin">
        <color rgb="FF046C4E"/>
      </top>
      <bottom style="thin">
        <color rgb="FF046C4E"/>
      </bottom>
      <diagonal/>
    </border>
    <border>
      <left style="thin">
        <color rgb="FF046C4E"/>
      </left>
      <right/>
      <top style="thin">
        <color rgb="FF046C4E"/>
      </top>
      <bottom/>
      <diagonal/>
    </border>
    <border>
      <left style="thin">
        <color rgb="FF057A55"/>
      </left>
      <right style="thin">
        <color rgb="FFBFBFBF"/>
      </right>
      <top style="thin">
        <color rgb="FF057A55"/>
      </top>
      <bottom style="thin">
        <color rgb="FF057A55"/>
      </bottom>
      <diagonal/>
    </border>
    <border>
      <left style="thin">
        <color rgb="FF057A55"/>
      </left>
      <right/>
      <top style="thin">
        <color rgb="FF057A55"/>
      </top>
      <bottom/>
      <diagonal/>
    </border>
    <border>
      <left style="thin">
        <color rgb="FFBBF7D0"/>
      </left>
      <right style="thin">
        <color rgb="FFBBF7D0"/>
      </right>
      <top style="thin">
        <color rgb="FFBBF7D0"/>
      </top>
      <bottom style="thin">
        <color rgb="FFBBF7D0"/>
      </bottom>
      <diagonal/>
    </border>
    <border>
      <left style="thin">
        <color rgb="FFBBF7D0"/>
      </left>
      <right/>
      <top style="thin">
        <color rgb="FFBBF7D0"/>
      </top>
      <bottom style="thin">
        <color rgb="FFBBF7D0"/>
      </bottom>
      <diagonal/>
    </border>
    <border>
      <left style="thin">
        <color rgb="FFBBF7D0"/>
      </left>
      <right/>
      <top style="thin">
        <color rgb="FFBBF7D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BF7D0"/>
      </left>
      <right style="thin">
        <color rgb="FFBBF7D0"/>
      </right>
      <top style="thin">
        <color rgb="FFBBF7D0"/>
      </top>
      <bottom/>
      <diagonal/>
    </border>
    <border>
      <left style="thin">
        <color rgb="FF7E3AF2"/>
      </left>
      <right/>
      <top style="thin">
        <color rgb="FF7E3AF2"/>
      </top>
      <bottom/>
      <diagonal/>
    </border>
    <border>
      <left style="thin">
        <color rgb="FFDDD6FE"/>
      </left>
      <right/>
      <top style="thin">
        <color rgb="FFDDD6FE"/>
      </top>
      <bottom style="thin">
        <color rgb="FFDDD6FE"/>
      </bottom>
      <diagonal/>
    </border>
    <border>
      <left/>
      <right/>
      <top style="thin">
        <color rgb="FF7E3AF2"/>
      </top>
      <bottom/>
      <diagonal/>
    </border>
    <border>
      <left style="thin">
        <color rgb="FFBFBFBF"/>
      </left>
      <right/>
      <top style="thin">
        <color rgb="FFDDD6FE"/>
      </top>
      <bottom style="thin">
        <color rgb="FFDDD6FE"/>
      </bottom>
      <diagonal/>
    </border>
    <border>
      <left/>
      <right style="thin">
        <color rgb="FF7E3AF2"/>
      </right>
      <top style="thin">
        <color rgb="FF7E3AF2"/>
      </top>
      <bottom/>
      <diagonal/>
    </border>
    <border>
      <left style="thin">
        <color rgb="FFBFBFBF"/>
      </left>
      <right style="thin">
        <color rgb="FFDDD6FE"/>
      </right>
      <top style="thin">
        <color rgb="FFDDD6FE"/>
      </top>
      <bottom style="thin">
        <color rgb="FFDDD6FE"/>
      </bottom>
      <diagonal/>
    </border>
    <border>
      <left style="thin">
        <color rgb="FFDDD6FE"/>
      </left>
      <right/>
      <top style="thin">
        <color rgb="FFDDD6FE"/>
      </top>
      <bottom/>
      <diagonal/>
    </border>
    <border>
      <left style="medium">
        <color rgb="FF7C3AED"/>
      </left>
      <right/>
      <top style="medium">
        <color rgb="FF7C3AED"/>
      </top>
      <bottom/>
      <diagonal/>
    </border>
    <border>
      <left style="medium">
        <color rgb="FF7C3AED"/>
      </left>
      <right/>
      <top style="thin">
        <color rgb="FFDDD6FE"/>
      </top>
      <bottom/>
      <diagonal/>
    </border>
    <border>
      <left style="thin">
        <color rgb="FFBFBFBF"/>
      </left>
      <right/>
      <top style="thin">
        <color rgb="FFDDD6FE"/>
      </top>
      <bottom/>
      <diagonal/>
    </border>
    <border>
      <left style="thin">
        <color rgb="FFBFBFBF"/>
      </left>
      <right style="thin">
        <color rgb="FFDDD6FE"/>
      </right>
      <top style="thin">
        <color rgb="FFDDD6FE"/>
      </top>
      <bottom/>
      <diagonal/>
    </border>
    <border>
      <left style="medium">
        <color rgb="FF6D28D9"/>
      </left>
      <right style="medium">
        <color rgb="FF6D28D9"/>
      </right>
      <top style="medium">
        <color rgb="FF6D28D9"/>
      </top>
      <bottom style="medium">
        <color rgb="FF6D28D9"/>
      </bottom>
      <diagonal/>
    </border>
    <border>
      <left style="medium">
        <color rgb="FF6D28D9"/>
      </left>
      <right/>
      <top style="medium">
        <color rgb="FF6D28D9"/>
      </top>
      <bottom/>
      <diagonal/>
    </border>
    <border>
      <left style="thin">
        <color rgb="FF7C3AED"/>
      </left>
      <right/>
      <top style="thin">
        <color rgb="FFDDD6FE"/>
      </top>
      <bottom style="thin">
        <color rgb="FFDDD6FE"/>
      </bottom>
      <diagonal/>
    </border>
    <border>
      <left style="thin">
        <color rgb="FFBFBFBF"/>
      </left>
      <right/>
      <top style="medium">
        <color rgb="FF6D28D9"/>
      </top>
      <bottom/>
      <diagonal/>
    </border>
    <border>
      <left style="thin">
        <color rgb="FFBFBFBF"/>
      </left>
      <right style="medium">
        <color rgb="FF6D28D9"/>
      </right>
      <top style="medium">
        <color rgb="FF6D28D9"/>
      </top>
      <bottom/>
      <diagonal/>
    </border>
    <border>
      <left style="medium">
        <color rgb="FFF59E0B"/>
      </left>
      <right/>
      <top style="medium">
        <color rgb="FFF59E0B"/>
      </top>
      <bottom style="medium">
        <color rgb="FFF59E0B"/>
      </bottom>
      <diagonal/>
    </border>
    <border>
      <left style="medium">
        <color rgb="FFD97706"/>
      </left>
      <right style="medium">
        <color rgb="FFD97706"/>
      </right>
      <top style="medium">
        <color rgb="FFD97706"/>
      </top>
      <bottom style="medium">
        <color rgb="FFD97706"/>
      </bottom>
      <diagonal/>
    </border>
    <border>
      <left/>
      <right/>
      <top style="thin">
        <color rgb="FFDDD6FE"/>
      </top>
      <bottom/>
      <diagonal/>
    </border>
    <border>
      <left/>
      <right style="thin">
        <color rgb="FFDDD6FE"/>
      </right>
      <top style="thin">
        <color rgb="FFDDD6FE"/>
      </top>
      <bottom/>
      <diagonal/>
    </border>
    <border>
      <left/>
      <right/>
      <top style="medium">
        <color rgb="FF6D28D9"/>
      </top>
      <bottom/>
      <diagonal/>
    </border>
    <border>
      <left/>
      <right/>
      <top style="thin">
        <color rgb="FF6EE7B7"/>
      </top>
      <bottom style="thin">
        <color rgb="FF6EE7B7"/>
      </bottom>
      <diagonal/>
    </border>
    <border>
      <left style="thin">
        <color rgb="FF6EE7B7"/>
      </left>
      <right/>
      <top style="thin">
        <color rgb="FF6EE7B7"/>
      </top>
      <bottom style="thin">
        <color rgb="FF6EE7B7"/>
      </bottom>
      <diagonal/>
    </border>
    <border>
      <left style="thin">
        <color rgb="FF6EE7B7"/>
      </left>
      <right style="thin">
        <color rgb="FF6EE7B7"/>
      </right>
      <top style="thin">
        <color rgb="FF6EE7B7"/>
      </top>
      <bottom style="thin">
        <color rgb="FF6EE7B7"/>
      </bottom>
      <diagonal/>
    </border>
    <border>
      <left style="medium">
        <color rgb="FF059669"/>
      </left>
      <right/>
      <top style="medium">
        <color rgb="FF059669"/>
      </top>
      <bottom style="medium">
        <color rgb="FF059669"/>
      </bottom>
      <diagonal/>
    </border>
    <border>
      <left style="medium">
        <color rgb="FF059669"/>
      </left>
      <right/>
      <top style="thin">
        <color rgb="FF6EE7B7"/>
      </top>
      <bottom style="thin">
        <color rgb="FF6EE7B7"/>
      </bottom>
      <diagonal/>
    </border>
    <border>
      <left/>
      <right style="medium">
        <color rgb="FF6D28D9"/>
      </right>
      <top style="medium">
        <color rgb="FF6D28D9"/>
      </top>
      <bottom/>
      <diagonal/>
    </border>
    <border>
      <left/>
      <right style="thin">
        <color rgb="FF6EE7B7"/>
      </right>
      <top style="thin">
        <color rgb="FF6EE7B7"/>
      </top>
      <bottom style="thin">
        <color rgb="FF6EE7B7"/>
      </bottom>
      <diagonal/>
    </border>
    <border>
      <left style="thin">
        <color rgb="FF4B5563"/>
      </left>
      <right/>
      <top style="thin">
        <color rgb="FF4B5563"/>
      </top>
      <bottom/>
      <diagonal/>
    </border>
    <border>
      <left style="thin">
        <color rgb="FF4B5563"/>
      </left>
      <right style="thin">
        <color rgb="FF4B5563"/>
      </right>
      <top style="thin">
        <color rgb="FF4B5563"/>
      </top>
      <bottom/>
      <diagonal/>
    </border>
    <border>
      <left style="thin">
        <color rgb="FFE5E7EB"/>
      </left>
      <right/>
      <top style="thin">
        <color rgb="FFE5E7EB"/>
      </top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/>
      <diagonal/>
    </border>
    <border>
      <left style="medium">
        <color rgb="FF3B82F6"/>
      </left>
      <right/>
      <top style="medium">
        <color rgb="FF3B82F6"/>
      </top>
      <bottom/>
      <diagonal/>
    </border>
    <border>
      <left style="medium">
        <color rgb="FF3B82F6"/>
      </left>
      <right style="medium">
        <color rgb="FF3B82F6"/>
      </right>
      <top style="medium">
        <color rgb="FF3B82F6"/>
      </top>
      <bottom/>
      <diagonal/>
    </border>
    <border>
      <left/>
      <right/>
      <top/>
      <bottom style="thin">
        <color rgb="FFBFDBFE"/>
      </bottom>
      <diagonal/>
    </border>
    <border>
      <left/>
      <right/>
      <top/>
      <bottom style="thin">
        <color rgb="FFDDD6FE"/>
      </bottom>
      <diagonal/>
    </border>
    <border>
      <left style="thin">
        <color rgb="FF7C3AED"/>
      </left>
      <right/>
      <top/>
      <bottom style="thin">
        <color rgb="FF7C3AED"/>
      </bottom>
      <diagonal/>
    </border>
    <border>
      <left/>
      <right/>
      <top style="thin">
        <color rgb="FFD97706"/>
      </top>
      <bottom style="thin">
        <color rgb="FFD97706"/>
      </bottom>
      <diagonal/>
    </border>
    <border>
      <left/>
      <right/>
      <top/>
      <bottom style="thin">
        <color rgb="FFD97706"/>
      </bottom>
      <diagonal/>
    </border>
    <border>
      <left/>
      <right/>
      <top style="thin">
        <color rgb="FFDDD6FE"/>
      </top>
      <bottom style="thin">
        <color rgb="FFDDD6FE"/>
      </bottom>
      <diagonal/>
    </border>
    <border>
      <left/>
      <right/>
      <top style="thin">
        <color rgb="FFBFDBFE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15" borderId="0" xfId="0" applyFill="1" applyAlignment="1">
      <alignment readingOrder="2"/>
    </xf>
    <xf numFmtId="0" fontId="0" fillId="0" borderId="0" xfId="0" applyAlignment="1">
      <alignment readingOrder="2"/>
    </xf>
    <xf numFmtId="0" fontId="0" fillId="17" borderId="0" xfId="0" applyFill="1" applyAlignment="1">
      <alignment readingOrder="2"/>
    </xf>
    <xf numFmtId="0" fontId="0" fillId="18" borderId="0" xfId="0" applyFill="1" applyAlignment="1">
      <alignment readingOrder="2"/>
    </xf>
    <xf numFmtId="0" fontId="17" fillId="19" borderId="0" xfId="0" applyFont="1" applyFill="1" applyAlignment="1">
      <alignment horizontal="right" readingOrder="2"/>
    </xf>
    <xf numFmtId="0" fontId="0" fillId="19" borderId="0" xfId="0" applyFill="1" applyAlignment="1">
      <alignment readingOrder="2"/>
    </xf>
    <xf numFmtId="0" fontId="18" fillId="20" borderId="0" xfId="0" applyFont="1" applyFill="1" applyAlignment="1">
      <alignment horizontal="right" readingOrder="2"/>
    </xf>
    <xf numFmtId="0" fontId="19" fillId="21" borderId="0" xfId="0" applyFont="1" applyFill="1" applyAlignment="1">
      <alignment horizontal="center" readingOrder="2"/>
    </xf>
    <xf numFmtId="0" fontId="0" fillId="20" borderId="0" xfId="0" applyFill="1" applyAlignment="1">
      <alignment readingOrder="2"/>
    </xf>
    <xf numFmtId="165" fontId="19" fillId="21" borderId="0" xfId="0" applyNumberFormat="1" applyFont="1" applyFill="1" applyAlignment="1">
      <alignment horizontal="center" readingOrder="2"/>
    </xf>
    <xf numFmtId="164" fontId="19" fillId="21" borderId="0" xfId="0" applyNumberFormat="1" applyFont="1" applyFill="1" applyAlignment="1">
      <alignment horizontal="center" readingOrder="2"/>
    </xf>
    <xf numFmtId="0" fontId="5" fillId="22" borderId="0" xfId="0" applyFont="1" applyFill="1" applyAlignment="1">
      <alignment horizontal="right" readingOrder="2"/>
    </xf>
    <xf numFmtId="0" fontId="0" fillId="22" borderId="0" xfId="0" applyFill="1" applyAlignment="1">
      <alignment readingOrder="2"/>
    </xf>
    <xf numFmtId="0" fontId="20" fillId="23" borderId="40" xfId="0" applyFont="1" applyFill="1" applyBorder="1" applyAlignment="1">
      <alignment horizontal="right" readingOrder="2"/>
    </xf>
    <xf numFmtId="165" fontId="21" fillId="24" borderId="41" xfId="0" applyNumberFormat="1" applyFont="1" applyFill="1" applyBorder="1" applyAlignment="1">
      <alignment horizontal="center" readingOrder="2"/>
    </xf>
    <xf numFmtId="0" fontId="16" fillId="18" borderId="0" xfId="0" applyFont="1" applyFill="1" applyAlignment="1">
      <alignment horizontal="right" readingOrder="2"/>
    </xf>
    <xf numFmtId="0" fontId="5" fillId="10" borderId="0" xfId="0" applyFont="1" applyFill="1" applyAlignment="1">
      <alignment horizontal="right" readingOrder="2"/>
    </xf>
    <xf numFmtId="0" fontId="0" fillId="10" borderId="0" xfId="0" applyFill="1" applyAlignment="1">
      <alignment readingOrder="2"/>
    </xf>
    <xf numFmtId="0" fontId="10" fillId="11" borderId="30" xfId="0" applyFont="1" applyFill="1" applyBorder="1" applyAlignment="1">
      <alignment horizontal="right" readingOrder="2"/>
    </xf>
    <xf numFmtId="164" fontId="11" fillId="12" borderId="31" xfId="0" applyNumberFormat="1" applyFont="1" applyFill="1" applyBorder="1" applyAlignment="1">
      <alignment horizontal="center" readingOrder="2"/>
    </xf>
    <xf numFmtId="0" fontId="0" fillId="11" borderId="32" xfId="0" applyFill="1" applyBorder="1" applyAlignment="1">
      <alignment readingOrder="2"/>
    </xf>
    <xf numFmtId="0" fontId="0" fillId="11" borderId="42" xfId="0" applyFill="1" applyBorder="1" applyAlignment="1">
      <alignment readingOrder="2"/>
    </xf>
    <xf numFmtId="0" fontId="0" fillId="11" borderId="43" xfId="0" applyFill="1" applyBorder="1" applyAlignment="1">
      <alignment readingOrder="2"/>
    </xf>
    <xf numFmtId="10" fontId="12" fillId="12" borderId="30" xfId="0" applyNumberFormat="1" applyFont="1" applyFill="1" applyBorder="1" applyAlignment="1">
      <alignment horizontal="center" readingOrder="2"/>
    </xf>
    <xf numFmtId="0" fontId="0" fillId="11" borderId="30" xfId="0" applyFill="1" applyBorder="1" applyAlignment="1">
      <alignment readingOrder="2"/>
    </xf>
    <xf numFmtId="165" fontId="12" fillId="12" borderId="30" xfId="0" applyNumberFormat="1" applyFont="1" applyFill="1" applyBorder="1" applyAlignment="1">
      <alignment horizontal="center" readingOrder="2"/>
    </xf>
    <xf numFmtId="0" fontId="5" fillId="10" borderId="36" xfId="0" applyFont="1" applyFill="1" applyBorder="1" applyAlignment="1">
      <alignment horizontal="right" readingOrder="2"/>
    </xf>
    <xf numFmtId="165" fontId="13" fillId="13" borderId="36" xfId="0" applyNumberFormat="1" applyFont="1" applyFill="1" applyBorder="1" applyAlignment="1">
      <alignment horizontal="center" readingOrder="2"/>
    </xf>
    <xf numFmtId="0" fontId="0" fillId="10" borderId="36" xfId="0" applyFill="1" applyBorder="1" applyAlignment="1">
      <alignment readingOrder="2"/>
    </xf>
    <xf numFmtId="0" fontId="0" fillId="10" borderId="44" xfId="0" applyFill="1" applyBorder="1" applyAlignment="1">
      <alignment readingOrder="2"/>
    </xf>
    <xf numFmtId="0" fontId="0" fillId="10" borderId="50" xfId="0" applyFill="1" applyBorder="1" applyAlignment="1">
      <alignment readingOrder="2"/>
    </xf>
    <xf numFmtId="0" fontId="22" fillId="25" borderId="46" xfId="0" applyFont="1" applyFill="1" applyBorder="1" applyAlignment="1">
      <alignment horizontal="right" readingOrder="2"/>
    </xf>
    <xf numFmtId="166" fontId="23" fillId="26" borderId="48" xfId="0" applyNumberFormat="1" applyFont="1" applyFill="1" applyBorder="1" applyAlignment="1">
      <alignment horizontal="center" readingOrder="2"/>
    </xf>
    <xf numFmtId="0" fontId="0" fillId="25" borderId="49" xfId="0" applyFill="1" applyBorder="1" applyAlignment="1">
      <alignment readingOrder="2"/>
    </xf>
    <xf numFmtId="0" fontId="0" fillId="25" borderId="45" xfId="0" applyFill="1" applyBorder="1" applyAlignment="1">
      <alignment readingOrder="2"/>
    </xf>
    <xf numFmtId="0" fontId="0" fillId="25" borderId="51" xfId="0" applyFill="1" applyBorder="1" applyAlignment="1">
      <alignment readingOrder="2"/>
    </xf>
    <xf numFmtId="0" fontId="5" fillId="27" borderId="0" xfId="0" applyFont="1" applyFill="1" applyAlignment="1">
      <alignment horizontal="right" readingOrder="2"/>
    </xf>
    <xf numFmtId="0" fontId="0" fillId="27" borderId="0" xfId="0" applyFill="1" applyAlignment="1">
      <alignment readingOrder="2"/>
    </xf>
    <xf numFmtId="0" fontId="8" fillId="28" borderId="52" xfId="0" applyFont="1" applyFill="1" applyBorder="1" applyAlignment="1">
      <alignment horizontal="center" readingOrder="2"/>
    </xf>
    <xf numFmtId="0" fontId="8" fillId="28" borderId="53" xfId="0" applyFont="1" applyFill="1" applyBorder="1" applyAlignment="1">
      <alignment horizontal="center" readingOrder="2"/>
    </xf>
    <xf numFmtId="165" fontId="24" fillId="15" borderId="54" xfId="0" applyNumberFormat="1" applyFont="1" applyFill="1" applyBorder="1" applyAlignment="1">
      <alignment horizontal="center" readingOrder="2"/>
    </xf>
    <xf numFmtId="9" fontId="25" fillId="15" borderId="54" xfId="0" applyNumberFormat="1" applyFont="1" applyFill="1" applyBorder="1" applyAlignment="1">
      <alignment horizontal="center" readingOrder="2"/>
    </xf>
    <xf numFmtId="10" fontId="24" fillId="15" borderId="54" xfId="0" applyNumberFormat="1" applyFont="1" applyFill="1" applyBorder="1" applyAlignment="1">
      <alignment horizontal="center" readingOrder="2"/>
    </xf>
    <xf numFmtId="165" fontId="26" fillId="15" borderId="54" xfId="0" applyNumberFormat="1" applyFont="1" applyFill="1" applyBorder="1" applyAlignment="1">
      <alignment horizontal="center" readingOrder="2"/>
    </xf>
    <xf numFmtId="166" fontId="27" fillId="15" borderId="55" xfId="0" applyNumberFormat="1" applyFont="1" applyFill="1" applyBorder="1" applyAlignment="1">
      <alignment horizontal="center" readingOrder="2"/>
    </xf>
    <xf numFmtId="165" fontId="24" fillId="16" borderId="54" xfId="0" applyNumberFormat="1" applyFont="1" applyFill="1" applyBorder="1" applyAlignment="1">
      <alignment horizontal="center" readingOrder="2"/>
    </xf>
    <xf numFmtId="9" fontId="28" fillId="16" borderId="54" xfId="0" applyNumberFormat="1" applyFont="1" applyFill="1" applyBorder="1" applyAlignment="1">
      <alignment horizontal="center" readingOrder="2"/>
    </xf>
    <xf numFmtId="10" fontId="24" fillId="16" borderId="54" xfId="0" applyNumberFormat="1" applyFont="1" applyFill="1" applyBorder="1" applyAlignment="1">
      <alignment horizontal="center" readingOrder="2"/>
    </xf>
    <xf numFmtId="165" fontId="26" fillId="16" borderId="54" xfId="0" applyNumberFormat="1" applyFont="1" applyFill="1" applyBorder="1" applyAlignment="1">
      <alignment horizontal="center" readingOrder="2"/>
    </xf>
    <xf numFmtId="166" fontId="29" fillId="16" borderId="55" xfId="0" applyNumberFormat="1" applyFont="1" applyFill="1" applyBorder="1" applyAlignment="1">
      <alignment horizontal="center" readingOrder="2"/>
    </xf>
    <xf numFmtId="9" fontId="28" fillId="15" borderId="54" xfId="0" applyNumberFormat="1" applyFont="1" applyFill="1" applyBorder="1" applyAlignment="1">
      <alignment horizontal="center" readingOrder="2"/>
    </xf>
    <xf numFmtId="166" fontId="29" fillId="15" borderId="55" xfId="0" applyNumberFormat="1" applyFont="1" applyFill="1" applyBorder="1" applyAlignment="1">
      <alignment horizontal="center" readingOrder="2"/>
    </xf>
    <xf numFmtId="165" fontId="30" fillId="29" borderId="56" xfId="0" applyNumberFormat="1" applyFont="1" applyFill="1" applyBorder="1" applyAlignment="1">
      <alignment horizontal="center" readingOrder="2"/>
    </xf>
    <xf numFmtId="9" fontId="30" fillId="29" borderId="56" xfId="0" applyNumberFormat="1" applyFont="1" applyFill="1" applyBorder="1" applyAlignment="1">
      <alignment horizontal="center" readingOrder="2"/>
    </xf>
    <xf numFmtId="10" fontId="30" fillId="29" borderId="56" xfId="0" applyNumberFormat="1" applyFont="1" applyFill="1" applyBorder="1" applyAlignment="1">
      <alignment horizontal="center" readingOrder="2"/>
    </xf>
    <xf numFmtId="166" fontId="30" fillId="29" borderId="57" xfId="0" applyNumberFormat="1" applyFont="1" applyFill="1" applyBorder="1" applyAlignment="1">
      <alignment horizontal="center" readingOrder="2"/>
    </xf>
    <xf numFmtId="9" fontId="31" fillId="15" borderId="54" xfId="0" applyNumberFormat="1" applyFont="1" applyFill="1" applyBorder="1" applyAlignment="1">
      <alignment horizontal="center" readingOrder="2"/>
    </xf>
    <xf numFmtId="166" fontId="32" fillId="15" borderId="55" xfId="0" applyNumberFormat="1" applyFont="1" applyFill="1" applyBorder="1" applyAlignment="1">
      <alignment horizontal="center" readingOrder="2"/>
    </xf>
    <xf numFmtId="9" fontId="31" fillId="16" borderId="54" xfId="0" applyNumberFormat="1" applyFont="1" applyFill="1" applyBorder="1" applyAlignment="1">
      <alignment horizontal="center" readingOrder="2"/>
    </xf>
    <xf numFmtId="166" fontId="32" fillId="16" borderId="55" xfId="0" applyNumberFormat="1" applyFont="1" applyFill="1" applyBorder="1" applyAlignment="1">
      <alignment horizontal="center" readingOrder="2"/>
    </xf>
    <xf numFmtId="165" fontId="33" fillId="26" borderId="46" xfId="0" applyNumberFormat="1" applyFont="1" applyFill="1" applyBorder="1" applyAlignment="1">
      <alignment horizontal="center" readingOrder="2"/>
    </xf>
    <xf numFmtId="9" fontId="33" fillId="26" borderId="46" xfId="0" applyNumberFormat="1" applyFont="1" applyFill="1" applyBorder="1" applyAlignment="1">
      <alignment horizontal="center" readingOrder="2"/>
    </xf>
    <xf numFmtId="10" fontId="33" fillId="26" borderId="46" xfId="0" applyNumberFormat="1" applyFont="1" applyFill="1" applyBorder="1" applyAlignment="1">
      <alignment horizontal="center" readingOrder="2"/>
    </xf>
    <xf numFmtId="166" fontId="33" fillId="26" borderId="47" xfId="0" applyNumberFormat="1" applyFont="1" applyFill="1" applyBorder="1" applyAlignment="1">
      <alignment horizontal="center" readingOrder="2"/>
    </xf>
    <xf numFmtId="0" fontId="34" fillId="0" borderId="0" xfId="0" applyFont="1" applyAlignment="1">
      <alignment readingOrder="2"/>
    </xf>
    <xf numFmtId="0" fontId="4" fillId="2" borderId="2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0" fontId="5" fillId="3" borderId="4" xfId="0" applyFont="1" applyFill="1" applyBorder="1" applyAlignment="1">
      <alignment horizontal="right" vertical="center" readingOrder="2"/>
    </xf>
    <xf numFmtId="0" fontId="2" fillId="3" borderId="4" xfId="0" applyFont="1" applyFill="1" applyBorder="1" applyAlignment="1">
      <alignment horizontal="center" vertical="center" readingOrder="2"/>
    </xf>
    <xf numFmtId="0" fontId="2" fillId="3" borderId="5" xfId="0" applyFont="1" applyFill="1" applyBorder="1" applyAlignment="1">
      <alignment horizontal="center" vertical="center" readingOrder="2"/>
    </xf>
    <xf numFmtId="0" fontId="2" fillId="3" borderId="12" xfId="0" applyFont="1" applyFill="1" applyBorder="1" applyAlignment="1">
      <alignment horizontal="center" vertical="center" readingOrder="2"/>
    </xf>
    <xf numFmtId="0" fontId="6" fillId="4" borderId="8" xfId="0" applyFont="1" applyFill="1" applyBorder="1" applyAlignment="1">
      <alignment horizontal="right" readingOrder="2"/>
    </xf>
    <xf numFmtId="0" fontId="0" fillId="4" borderId="8" xfId="0" applyFill="1" applyBorder="1" applyAlignment="1">
      <alignment readingOrder="2"/>
    </xf>
    <xf numFmtId="0" fontId="0" fillId="4" borderId="9" xfId="0" applyFill="1" applyBorder="1" applyAlignment="1">
      <alignment readingOrder="2"/>
    </xf>
    <xf numFmtId="0" fontId="7" fillId="5" borderId="13" xfId="0" applyFont="1" applyFill="1" applyBorder="1" applyAlignment="1">
      <alignment horizontal="center" vertical="center" readingOrder="2"/>
    </xf>
    <xf numFmtId="165" fontId="7" fillId="5" borderId="13" xfId="0" applyNumberFormat="1" applyFont="1" applyFill="1" applyBorder="1" applyAlignment="1">
      <alignment horizontal="center" vertical="center" readingOrder="2"/>
    </xf>
    <xf numFmtId="0" fontId="6" fillId="4" borderId="7" xfId="0" applyFont="1" applyFill="1" applyBorder="1" applyAlignment="1">
      <alignment horizontal="right" readingOrder="2"/>
    </xf>
    <xf numFmtId="0" fontId="0" fillId="4" borderId="7" xfId="0" applyFill="1" applyBorder="1" applyAlignment="1">
      <alignment readingOrder="2"/>
    </xf>
    <xf numFmtId="0" fontId="0" fillId="4" borderId="10" xfId="0" applyFill="1" applyBorder="1" applyAlignment="1">
      <alignment readingOrder="2"/>
    </xf>
    <xf numFmtId="164" fontId="7" fillId="5" borderId="6" xfId="0" applyNumberFormat="1" applyFont="1" applyFill="1" applyBorder="1" applyAlignment="1">
      <alignment horizontal="center" vertical="center" readingOrder="2"/>
    </xf>
    <xf numFmtId="0" fontId="5" fillId="6" borderId="16" xfId="0" applyFont="1" applyFill="1" applyBorder="1" applyAlignment="1">
      <alignment horizontal="right" vertical="center" readingOrder="2"/>
    </xf>
    <xf numFmtId="0" fontId="2" fillId="6" borderId="16" xfId="0" applyFont="1" applyFill="1" applyBorder="1" applyAlignment="1">
      <alignment horizontal="center" vertical="center" readingOrder="2"/>
    </xf>
    <xf numFmtId="0" fontId="2" fillId="6" borderId="14" xfId="0" applyFont="1" applyFill="1" applyBorder="1" applyAlignment="1">
      <alignment horizontal="center" vertical="center" readingOrder="2"/>
    </xf>
    <xf numFmtId="0" fontId="2" fillId="6" borderId="15" xfId="0" applyFont="1" applyFill="1" applyBorder="1" applyAlignment="1">
      <alignment horizontal="center" vertical="center" readingOrder="2"/>
    </xf>
    <xf numFmtId="0" fontId="8" fillId="7" borderId="18" xfId="0" applyFont="1" applyFill="1" applyBorder="1" applyAlignment="1">
      <alignment horizontal="center" vertical="center" readingOrder="2"/>
    </xf>
    <xf numFmtId="0" fontId="8" fillId="7" borderId="18" xfId="0" applyFont="1" applyFill="1" applyBorder="1" applyAlignment="1">
      <alignment horizontal="center" vertical="center" readingOrder="2"/>
    </xf>
    <xf numFmtId="0" fontId="2" fillId="7" borderId="17" xfId="0" applyFont="1" applyFill="1" applyBorder="1" applyAlignment="1">
      <alignment horizontal="center" vertical="center" readingOrder="2"/>
    </xf>
    <xf numFmtId="9" fontId="9" fillId="8" borderId="21" xfId="0" applyNumberFormat="1" applyFont="1" applyFill="1" applyBorder="1" applyAlignment="1">
      <alignment horizontal="center" vertical="center" readingOrder="2"/>
    </xf>
    <xf numFmtId="10" fontId="9" fillId="8" borderId="23" xfId="0" applyNumberFormat="1" applyFont="1" applyFill="1" applyBorder="1" applyAlignment="1">
      <alignment horizontal="center" vertical="center" readingOrder="2"/>
    </xf>
    <xf numFmtId="10" fontId="3" fillId="16" borderId="11" xfId="0" applyNumberFormat="1" applyFont="1" applyFill="1" applyBorder="1" applyAlignment="1">
      <alignment horizontal="center" vertical="center" readingOrder="2"/>
    </xf>
    <xf numFmtId="9" fontId="9" fillId="9" borderId="21" xfId="0" applyNumberFormat="1" applyFont="1" applyFill="1" applyBorder="1" applyAlignment="1">
      <alignment horizontal="center" vertical="center" readingOrder="2"/>
    </xf>
    <xf numFmtId="10" fontId="9" fillId="9" borderId="23" xfId="0" applyNumberFormat="1" applyFont="1" applyFill="1" applyBorder="1" applyAlignment="1">
      <alignment horizontal="center" vertical="center" readingOrder="2"/>
    </xf>
    <xf numFmtId="10" fontId="3" fillId="16" borderId="22" xfId="0" applyNumberFormat="1" applyFont="1" applyFill="1" applyBorder="1" applyAlignment="1">
      <alignment horizontal="center" vertical="center" readingOrder="2"/>
    </xf>
    <xf numFmtId="9" fontId="9" fillId="8" borderId="20" xfId="0" applyNumberFormat="1" applyFont="1" applyFill="1" applyBorder="1" applyAlignment="1">
      <alignment horizontal="center" vertical="center" readingOrder="2"/>
    </xf>
    <xf numFmtId="10" fontId="9" fillId="8" borderId="19" xfId="0" applyNumberFormat="1" applyFont="1" applyFill="1" applyBorder="1" applyAlignment="1">
      <alignment horizontal="center" vertical="center" readingOrder="2"/>
    </xf>
    <xf numFmtId="0" fontId="5" fillId="10" borderId="24" xfId="0" applyFont="1" applyFill="1" applyBorder="1" applyAlignment="1">
      <alignment horizontal="right" vertical="center" readingOrder="2"/>
    </xf>
    <xf numFmtId="0" fontId="2" fillId="10" borderId="24" xfId="0" applyFont="1" applyFill="1" applyBorder="1" applyAlignment="1">
      <alignment horizontal="center" vertical="center" readingOrder="2"/>
    </xf>
    <xf numFmtId="0" fontId="2" fillId="10" borderId="26" xfId="0" applyFont="1" applyFill="1" applyBorder="1" applyAlignment="1">
      <alignment horizontal="center" vertical="center" readingOrder="2"/>
    </xf>
    <xf numFmtId="0" fontId="2" fillId="10" borderId="28" xfId="0" applyFont="1" applyFill="1" applyBorder="1" applyAlignment="1">
      <alignment horizontal="center" vertical="center" readingOrder="2"/>
    </xf>
    <xf numFmtId="164" fontId="11" fillId="12" borderId="31" xfId="0" applyNumberFormat="1" applyFont="1" applyFill="1" applyBorder="1" applyAlignment="1">
      <alignment horizontal="center" vertical="center" readingOrder="2"/>
    </xf>
    <xf numFmtId="0" fontId="0" fillId="11" borderId="32" xfId="0" applyFill="1" applyBorder="1" applyAlignment="1">
      <alignment readingOrder="2"/>
    </xf>
    <xf numFmtId="0" fontId="0" fillId="11" borderId="33" xfId="0" applyFill="1" applyBorder="1" applyAlignment="1">
      <alignment readingOrder="2"/>
    </xf>
    <xf numFmtId="0" fontId="0" fillId="11" borderId="34" xfId="0" applyFill="1" applyBorder="1" applyAlignment="1">
      <alignment readingOrder="2"/>
    </xf>
    <xf numFmtId="165" fontId="12" fillId="12" borderId="30" xfId="0" applyNumberFormat="1" applyFont="1" applyFill="1" applyBorder="1" applyAlignment="1">
      <alignment horizontal="center" vertical="center" readingOrder="2"/>
    </xf>
    <xf numFmtId="0" fontId="0" fillId="11" borderId="30" xfId="0" applyFill="1" applyBorder="1" applyAlignment="1">
      <alignment readingOrder="2"/>
    </xf>
    <xf numFmtId="10" fontId="12" fillId="12" borderId="30" xfId="0" applyNumberFormat="1" applyFont="1" applyFill="1" applyBorder="1" applyAlignment="1">
      <alignment horizontal="center" vertical="center" readingOrder="2"/>
    </xf>
    <xf numFmtId="165" fontId="13" fillId="13" borderId="35" xfId="0" applyNumberFormat="1" applyFont="1" applyFill="1" applyBorder="1" applyAlignment="1">
      <alignment horizontal="center" vertical="center" readingOrder="2"/>
    </xf>
    <xf numFmtId="0" fontId="0" fillId="10" borderId="44" xfId="0" applyFill="1" applyBorder="1" applyAlignment="1">
      <alignment readingOrder="2"/>
    </xf>
    <xf numFmtId="0" fontId="0" fillId="10" borderId="38" xfId="0" applyFill="1" applyBorder="1" applyAlignment="1">
      <alignment readingOrder="2"/>
    </xf>
    <xf numFmtId="0" fontId="0" fillId="10" borderId="39" xfId="0" applyFill="1" applyBorder="1" applyAlignment="1">
      <alignment readingOrder="2"/>
    </xf>
    <xf numFmtId="165" fontId="12" fillId="14" borderId="60" xfId="0" applyNumberFormat="1" applyFont="1" applyFill="1" applyBorder="1" applyAlignment="1">
      <alignment horizontal="center" vertical="center" readingOrder="2"/>
    </xf>
    <xf numFmtId="0" fontId="0" fillId="12" borderId="37" xfId="0" applyFill="1" applyBorder="1" applyAlignment="1">
      <alignment readingOrder="2"/>
    </xf>
    <xf numFmtId="0" fontId="0" fillId="12" borderId="27" xfId="0" applyFill="1" applyBorder="1" applyAlignment="1">
      <alignment readingOrder="2"/>
    </xf>
    <xf numFmtId="0" fontId="0" fillId="12" borderId="29" xfId="0" applyFill="1" applyBorder="1" applyAlignment="1">
      <alignment readingOrder="2"/>
    </xf>
    <xf numFmtId="0" fontId="0" fillId="2" borderId="0" xfId="0" applyFill="1" applyAlignment="1">
      <alignment readingOrder="2"/>
    </xf>
    <xf numFmtId="0" fontId="35" fillId="0" borderId="0" xfId="0" applyFont="1" applyAlignment="1">
      <alignment readingOrder="2"/>
    </xf>
    <xf numFmtId="0" fontId="39" fillId="15" borderId="0" xfId="0" applyFont="1" applyFill="1" applyAlignment="1">
      <alignment horizontal="right" readingOrder="2"/>
    </xf>
    <xf numFmtId="0" fontId="26" fillId="15" borderId="0" xfId="0" applyFont="1" applyFill="1" applyAlignment="1">
      <alignment horizontal="right" readingOrder="2"/>
    </xf>
    <xf numFmtId="0" fontId="39" fillId="15" borderId="0" xfId="0" applyFont="1" applyFill="1" applyAlignment="1">
      <alignment readingOrder="2"/>
    </xf>
    <xf numFmtId="165" fontId="40" fillId="15" borderId="0" xfId="0" applyNumberFormat="1" applyFont="1" applyFill="1" applyAlignment="1">
      <alignment readingOrder="2"/>
    </xf>
    <xf numFmtId="165" fontId="32" fillId="15" borderId="0" xfId="0" applyNumberFormat="1" applyFont="1" applyFill="1" applyAlignment="1">
      <alignment readingOrder="2"/>
    </xf>
    <xf numFmtId="165" fontId="41" fillId="15" borderId="0" xfId="0" applyNumberFormat="1" applyFont="1" applyFill="1" applyAlignment="1">
      <alignment readingOrder="2"/>
    </xf>
    <xf numFmtId="0" fontId="37" fillId="0" borderId="0" xfId="0" applyFont="1" applyAlignment="1">
      <alignment horizontal="center" readingOrder="2"/>
    </xf>
    <xf numFmtId="0" fontId="0" fillId="5" borderId="0" xfId="0" applyFill="1" applyAlignment="1">
      <alignment readingOrder="2"/>
    </xf>
    <xf numFmtId="0" fontId="0" fillId="5" borderId="58" xfId="0" applyFill="1" applyBorder="1" applyAlignment="1">
      <alignment readingOrder="2"/>
    </xf>
    <xf numFmtId="0" fontId="0" fillId="11" borderId="59" xfId="0" applyFill="1" applyBorder="1" applyAlignment="1">
      <alignment readingOrder="2"/>
    </xf>
    <xf numFmtId="9" fontId="36" fillId="0" borderId="0" xfId="0" applyNumberFormat="1" applyFont="1" applyAlignment="1">
      <alignment horizontal="center" readingOrder="2"/>
    </xf>
    <xf numFmtId="3" fontId="36" fillId="0" borderId="0" xfId="0" applyNumberFormat="1" applyFont="1" applyAlignment="1">
      <alignment horizontal="center" readingOrder="2"/>
    </xf>
    <xf numFmtId="0" fontId="36" fillId="0" borderId="0" xfId="0" applyFont="1" applyAlignment="1">
      <alignment readingOrder="2"/>
    </xf>
    <xf numFmtId="0" fontId="36" fillId="0" borderId="0" xfId="0" applyFont="1" applyAlignment="1">
      <alignment horizontal="center" readingOrder="2"/>
    </xf>
    <xf numFmtId="0" fontId="4" fillId="2" borderId="0" xfId="0" applyFont="1" applyFill="1" applyAlignment="1">
      <alignment horizontal="right" readingOrder="2"/>
    </xf>
    <xf numFmtId="0" fontId="4" fillId="17" borderId="0" xfId="0" applyFont="1" applyFill="1" applyAlignment="1">
      <alignment horizontal="right" readingOrder="2"/>
    </xf>
    <xf numFmtId="0" fontId="10" fillId="11" borderId="30" xfId="0" applyFont="1" applyFill="1" applyBorder="1" applyAlignment="1">
      <alignment horizontal="right" wrapText="1" readingOrder="2"/>
    </xf>
    <xf numFmtId="0" fontId="10" fillId="12" borderId="25" xfId="0" applyFont="1" applyFill="1" applyBorder="1" applyAlignment="1">
      <alignment horizontal="right" wrapText="1" readingOrder="2"/>
    </xf>
    <xf numFmtId="0" fontId="0" fillId="16" borderId="0" xfId="0" applyFill="1" applyAlignment="1">
      <alignment readingOrder="2"/>
    </xf>
    <xf numFmtId="0" fontId="42" fillId="30" borderId="0" xfId="0" applyFont="1" applyFill="1" applyBorder="1" applyAlignment="1">
      <alignment horizontal="right" readingOrder="2"/>
    </xf>
    <xf numFmtId="0" fontId="43" fillId="31" borderId="0" xfId="0" applyFont="1" applyFill="1" applyAlignment="1">
      <alignment horizontal="right" readingOrder="2"/>
    </xf>
    <xf numFmtId="0" fontId="44" fillId="31" borderId="0" xfId="0" applyFont="1" applyFill="1" applyAlignment="1">
      <alignment horizontal="right" readingOrder="2"/>
    </xf>
    <xf numFmtId="0" fontId="45" fillId="31" borderId="0" xfId="0" applyFont="1" applyFill="1" applyAlignment="1">
      <alignment horizontal="right" readingOrder="2"/>
    </xf>
    <xf numFmtId="0" fontId="47" fillId="31" borderId="0" xfId="0" applyFont="1" applyFill="1" applyAlignment="1">
      <alignment horizontal="right" readingOrder="2"/>
    </xf>
    <xf numFmtId="0" fontId="48" fillId="23" borderId="61" xfId="0" applyFont="1" applyFill="1" applyBorder="1" applyAlignment="1">
      <alignment horizontal="right" readingOrder="2"/>
    </xf>
    <xf numFmtId="0" fontId="46" fillId="31" borderId="62" xfId="0" applyFont="1" applyFill="1" applyBorder="1" applyAlignment="1">
      <alignment horizontal="right" wrapText="1" readingOrder="2"/>
    </xf>
    <xf numFmtId="0" fontId="30" fillId="5" borderId="0" xfId="0" applyFont="1" applyFill="1" applyBorder="1" applyAlignment="1">
      <alignment horizontal="right" readingOrder="2"/>
    </xf>
    <xf numFmtId="0" fontId="38" fillId="11" borderId="0" xfId="0" applyFont="1" applyFill="1" applyBorder="1" applyAlignment="1">
      <alignment horizontal="right" readingOrder="2"/>
    </xf>
    <xf numFmtId="0" fontId="0" fillId="11" borderId="0" xfId="0" applyFill="1" applyBorder="1" applyAlignment="1">
      <alignment readingOrder="2"/>
    </xf>
    <xf numFmtId="0" fontId="49" fillId="5" borderId="64" xfId="0" applyFont="1" applyFill="1" applyBorder="1" applyAlignment="1">
      <alignment horizontal="center" wrapText="1" readingOrder="2"/>
    </xf>
    <xf numFmtId="0" fontId="49" fillId="5" borderId="64" xfId="0" applyFont="1" applyFill="1" applyBorder="1" applyAlignment="1">
      <alignment horizontal="center" readingOrder="2"/>
    </xf>
    <xf numFmtId="0" fontId="50" fillId="11" borderId="63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עקומת תגמול לפי % עמידה ביעד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סה"כ ברוטו</c:v>
          </c:tx>
          <c:spPr>
            <a:ln w="28575" cap="rnd">
              <a:solidFill>
                <a:srgbClr val="1A56DB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rgbClr val="FFFFFF"/>
              </a:solidFill>
              <a:ln w="9525">
                <a:solidFill>
                  <a:srgbClr val="1A56DB"/>
                </a:solidFill>
                <a:prstDash val="solid"/>
              </a:ln>
              <a:effectLst/>
            </c:spPr>
          </c:marker>
          <c:val>
            <c:numRef>
              <c:f>דשבורד!$P$4:$P$12</c:f>
              <c:numCache>
                <c:formatCode>0%</c:formatCode>
                <c:ptCount val="9"/>
                <c:pt idx="0">
                  <c:v>0.7</c:v>
                </c:pt>
                <c:pt idx="2">
                  <c:v>0.8</c:v>
                </c:pt>
                <c:pt idx="3">
                  <c:v>0.9</c:v>
                </c:pt>
                <c:pt idx="4">
                  <c:v>1</c:v>
                </c:pt>
                <c:pt idx="5">
                  <c:v>1.1000000000000001</c:v>
                </c:pt>
                <c:pt idx="6">
                  <c:v>1.2</c:v>
                </c:pt>
                <c:pt idx="7">
                  <c:v>1.3</c:v>
                </c:pt>
                <c:pt idx="8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B2-44F8-B26E-C254103A4F56}"/>
            </c:ext>
          </c:extLst>
        </c:ser>
        <c:ser>
          <c:idx val="1"/>
          <c:order val="1"/>
          <c:tx>
            <c:strRef>
              <c:f>דשבורד!$Q$3</c:f>
              <c:strCache>
                <c:ptCount val="1"/>
                <c:pt idx="0">
                  <c:v>סה"כ ברוטו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דשבורד!$Q$4:$Q$12</c:f>
              <c:numCache>
                <c:formatCode>#,##0</c:formatCode>
                <c:ptCount val="9"/>
                <c:pt idx="0">
                  <c:v>9400</c:v>
                </c:pt>
                <c:pt idx="2">
                  <c:v>10000</c:v>
                </c:pt>
                <c:pt idx="3">
                  <c:v>10250</c:v>
                </c:pt>
                <c:pt idx="4">
                  <c:v>11500</c:v>
                </c:pt>
                <c:pt idx="5">
                  <c:v>11850</c:v>
                </c:pt>
                <c:pt idx="6">
                  <c:v>13400</c:v>
                </c:pt>
                <c:pt idx="7">
                  <c:v>13850</c:v>
                </c:pt>
                <c:pt idx="8">
                  <c:v>16250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B2-44F8-B26E-C254103A4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554000"/>
        <c:axId val="238553520"/>
      </c:lineChart>
      <c:catAx>
        <c:axId val="238554000"/>
        <c:scaling>
          <c:orientation val="maxMin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38553520"/>
        <c:crosses val="autoZero"/>
        <c:auto val="1"/>
        <c:lblAlgn val="ctr"/>
        <c:lblOffset val="100"/>
        <c:noMultiLvlLbl val="0"/>
      </c:catAx>
      <c:valAx>
        <c:axId val="2385535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E5E7EB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238554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פירוק שכר: נוכחי מול תרחיש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שכר בסיס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דשבורד!$P$18:$P$19</c:f>
              <c:strCache>
                <c:ptCount val="2"/>
                <c:pt idx="0">
                  <c:v>מצב נוכחי</c:v>
                </c:pt>
                <c:pt idx="1">
                  <c:v>תרחיש מה-אם</c:v>
                </c:pt>
              </c:strCache>
            </c:strRef>
          </c:cat>
          <c:val>
            <c:numRef>
              <c:f>דשבורד!$Q$18:$Q$19</c:f>
              <c:numCache>
                <c:formatCode>#,##0</c:formatCode>
                <c:ptCount val="2"/>
                <c:pt idx="0">
                  <c:v>8000</c:v>
                </c:pt>
                <c:pt idx="1">
                  <c:v>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E1-4C0A-A6AD-BE52AB8BF1A6}"/>
            </c:ext>
          </c:extLst>
        </c:ser>
        <c:ser>
          <c:idx val="1"/>
          <c:order val="1"/>
          <c:tx>
            <c:v>עמלה קבועה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דשבורד!$P$18:$P$19</c:f>
              <c:strCache>
                <c:ptCount val="2"/>
                <c:pt idx="0">
                  <c:v>מצב נוכחי</c:v>
                </c:pt>
                <c:pt idx="1">
                  <c:v>תרחיש מה-אם</c:v>
                </c:pt>
              </c:strCache>
            </c:strRef>
          </c:cat>
          <c:val>
            <c:numRef>
              <c:f>דשבורד!$R$18:$R$19</c:f>
              <c:numCache>
                <c:formatCode>#,##0</c:formatCode>
                <c:ptCount val="2"/>
                <c:pt idx="0">
                  <c:v>2700</c:v>
                </c:pt>
                <c:pt idx="1">
                  <c:v>2700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E1-4C0A-A6AD-BE52AB8BF1A6}"/>
            </c:ext>
          </c:extLst>
        </c:ser>
        <c:ser>
          <c:idx val="2"/>
          <c:order val="2"/>
          <c:tx>
            <c:v>פרמיה מותנית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דשבורד!$P$18:$P$19</c:f>
              <c:strCache>
                <c:ptCount val="2"/>
                <c:pt idx="0">
                  <c:v>מצב נוכחי</c:v>
                </c:pt>
                <c:pt idx="1">
                  <c:v>תרחיש מה-אם</c:v>
                </c:pt>
              </c:strCache>
            </c:strRef>
          </c:cat>
          <c:val>
            <c:numRef>
              <c:f>דשבורד!$S$18:$S$19</c:f>
              <c:numCache>
                <c:formatCode>#,##0</c:formatCode>
                <c:ptCount val="2"/>
                <c:pt idx="0">
                  <c:v>3375</c:v>
                </c:pt>
                <c:pt idx="1">
                  <c:v>3375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E1-4C0A-A6AD-BE52AB8BF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1888368"/>
        <c:axId val="361889328"/>
      </c:barChart>
      <c:catAx>
        <c:axId val="36188836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61889328"/>
        <c:crosses val="autoZero"/>
        <c:auto val="1"/>
        <c:lblAlgn val="ctr"/>
        <c:lblOffset val="100"/>
        <c:noMultiLvlLbl val="0"/>
      </c:catAx>
      <c:valAx>
        <c:axId val="36188932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rgbClr val="E5E7EB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361888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.kova.co.il/contact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13</xdr:col>
      <xdr:colOff>390525</xdr:colOff>
      <xdr:row>51</xdr:row>
      <xdr:rowOff>123825</xdr:rowOff>
    </xdr:to>
    <xdr:pic>
      <xdr:nvPicPr>
        <xdr:cNvPr id="3" name="תמונה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F6AC7-0483-3C25-741E-112BCD36C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9371075" y="19050"/>
          <a:ext cx="8315325" cy="9820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149542</xdr:colOff>
      <xdr:row>5</xdr:row>
      <xdr:rowOff>130810</xdr:rowOff>
    </xdr:from>
    <xdr:to>
      <xdr:col>6</xdr:col>
      <xdr:colOff>797877</xdr:colOff>
      <xdr:row>25</xdr:row>
      <xdr:rowOff>15875</xdr:rowOff>
    </xdr:to>
    <xdr:graphicFrame macro="">
      <xdr:nvGraphicFramePr>
        <xdr:cNvPr id="6" name="עקומת תגמול">
          <a:extLst>
            <a:ext uri="{FF2B5EF4-FFF2-40B4-BE49-F238E27FC236}">
              <a16:creationId xmlns:a16="http://schemas.microsoft.com/office/drawing/2014/main" id="{779A01AA-0917-5B75-0205-9C788395AD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32702</xdr:colOff>
      <xdr:row>5</xdr:row>
      <xdr:rowOff>130810</xdr:rowOff>
    </xdr:from>
    <xdr:to>
      <xdr:col>14</xdr:col>
      <xdr:colOff>338137</xdr:colOff>
      <xdr:row>25</xdr:row>
      <xdr:rowOff>15875</xdr:rowOff>
    </xdr:to>
    <xdr:graphicFrame macro="">
      <xdr:nvGraphicFramePr>
        <xdr:cNvPr id="7" name="פירוק שכר">
          <a:extLst>
            <a:ext uri="{FF2B5EF4-FFF2-40B4-BE49-F238E27FC236}">
              <a16:creationId xmlns:a16="http://schemas.microsoft.com/office/drawing/2014/main" id="{D4310210-D95E-8B6D-A791-A7212DB44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lef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572FC5-5C6C-46DD-9B6C-1FC9959D52E1}">
  <we:reference id="wa200009404" version="1.0.0.8" store="he-IL" storeType="OMEX"/>
  <we:alternateReferences>
    <we:reference id="WA200009404" version="1.0.0.8" store="" storeType="OMEX"/>
  </we:alternateReferences>
  <we:properties>
    <we:property name="claude.fileId" value="&quot;d42b5d08-ae4a-4bd4-a067-7d033aec6465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F32DF-48EE-4F90-82E8-488698E53475}">
  <dimension ref="A1"/>
  <sheetViews>
    <sheetView rightToLeft="1" tabSelected="1" workbookViewId="0">
      <selection activeCell="J56" sqref="J5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rightToLeft="1" zoomScaleNormal="100" workbookViewId="0">
      <selection activeCell="B26" sqref="B26"/>
    </sheetView>
  </sheetViews>
  <sheetFormatPr defaultColWidth="8.7109375" defaultRowHeight="15" x14ac:dyDescent="0.25"/>
  <cols>
    <col min="1" max="1" width="2.28515625" style="2" customWidth="1"/>
    <col min="2" max="2" width="37" style="2" customWidth="1"/>
    <col min="3" max="4" width="20.28515625" style="2" customWidth="1"/>
    <col min="5" max="5" width="2.28515625" style="2" customWidth="1"/>
    <col min="6" max="6" width="20.28515625" style="2" customWidth="1"/>
    <col min="7" max="16384" width="8.7109375" style="2"/>
  </cols>
  <sheetData>
    <row r="1" spans="1:6" ht="4.1500000000000004" customHeight="1" thickBot="1" x14ac:dyDescent="0.3">
      <c r="A1" s="1"/>
      <c r="B1" s="1"/>
      <c r="C1" s="1"/>
      <c r="D1" s="1"/>
      <c r="E1" s="1"/>
      <c r="F1" s="1"/>
    </row>
    <row r="2" spans="1:6" ht="28.15" customHeight="1" thickBot="1" x14ac:dyDescent="0.3">
      <c r="B2" s="66" t="s">
        <v>0</v>
      </c>
      <c r="C2" s="67"/>
      <c r="D2" s="68"/>
      <c r="E2" s="68"/>
      <c r="F2" s="69"/>
    </row>
    <row r="3" spans="1:6" ht="4.9000000000000004" customHeight="1" x14ac:dyDescent="0.25">
      <c r="A3" s="1"/>
      <c r="B3" s="1"/>
      <c r="C3" s="1"/>
      <c r="D3" s="1"/>
      <c r="E3" s="1"/>
      <c r="F3" s="1"/>
    </row>
    <row r="4" spans="1:6" ht="24" customHeight="1" x14ac:dyDescent="0.25">
      <c r="B4" s="70" t="s">
        <v>17</v>
      </c>
      <c r="C4" s="71"/>
      <c r="D4" s="72"/>
      <c r="E4" s="72"/>
      <c r="F4" s="73"/>
    </row>
    <row r="5" spans="1:6" ht="22.15" customHeight="1" x14ac:dyDescent="0.25">
      <c r="B5" s="74" t="s">
        <v>1</v>
      </c>
      <c r="C5" s="75"/>
      <c r="D5" s="76"/>
      <c r="E5" s="76"/>
      <c r="F5" s="77" t="s">
        <v>2</v>
      </c>
    </row>
    <row r="6" spans="1:6" ht="22.15" customHeight="1" x14ac:dyDescent="0.25">
      <c r="B6" s="74" t="s">
        <v>3</v>
      </c>
      <c r="C6" s="75"/>
      <c r="D6" s="76"/>
      <c r="E6" s="76"/>
      <c r="F6" s="78">
        <v>100000</v>
      </c>
    </row>
    <row r="7" spans="1:6" ht="22.15" customHeight="1" x14ac:dyDescent="0.25">
      <c r="B7" s="74" t="s">
        <v>4</v>
      </c>
      <c r="C7" s="75"/>
      <c r="D7" s="76"/>
      <c r="E7" s="76"/>
      <c r="F7" s="78">
        <v>135000</v>
      </c>
    </row>
    <row r="8" spans="1:6" ht="22.15" customHeight="1" x14ac:dyDescent="0.25">
      <c r="B8" s="74" t="s">
        <v>5</v>
      </c>
      <c r="C8" s="75"/>
      <c r="D8" s="76"/>
      <c r="E8" s="76"/>
      <c r="F8" s="78">
        <v>8000</v>
      </c>
    </row>
    <row r="9" spans="1:6" ht="22.15" customHeight="1" x14ac:dyDescent="0.25">
      <c r="B9" s="79" t="s">
        <v>6</v>
      </c>
      <c r="C9" s="80"/>
      <c r="D9" s="81"/>
      <c r="E9" s="81"/>
      <c r="F9" s="82">
        <v>0.02</v>
      </c>
    </row>
    <row r="10" spans="1:6" ht="4.9000000000000004" customHeight="1" x14ac:dyDescent="0.25">
      <c r="A10" s="1"/>
      <c r="B10" s="1"/>
      <c r="C10" s="1"/>
      <c r="D10" s="1"/>
      <c r="E10" s="1"/>
      <c r="F10" s="1"/>
    </row>
    <row r="11" spans="1:6" ht="24" customHeight="1" x14ac:dyDescent="0.25">
      <c r="B11" s="83" t="s">
        <v>18</v>
      </c>
      <c r="C11" s="84"/>
      <c r="D11" s="85"/>
      <c r="E11" s="85"/>
      <c r="F11" s="86"/>
    </row>
    <row r="12" spans="1:6" ht="19.899999999999999" customHeight="1" x14ac:dyDescent="0.25">
      <c r="B12" s="87" t="s">
        <v>7</v>
      </c>
      <c r="C12" s="87" t="s">
        <v>8</v>
      </c>
      <c r="D12" s="88" t="s">
        <v>9</v>
      </c>
      <c r="E12" s="89"/>
    </row>
    <row r="13" spans="1:6" ht="19.899999999999999" customHeight="1" x14ac:dyDescent="0.25">
      <c r="B13" s="90">
        <v>0</v>
      </c>
      <c r="C13" s="90">
        <v>0.8</v>
      </c>
      <c r="D13" s="91">
        <v>0</v>
      </c>
      <c r="E13" s="92"/>
    </row>
    <row r="14" spans="1:6" ht="19.899999999999999" customHeight="1" x14ac:dyDescent="0.25">
      <c r="B14" s="93">
        <v>0.8</v>
      </c>
      <c r="C14" s="93">
        <v>1</v>
      </c>
      <c r="D14" s="94">
        <v>5.0000000000000001E-3</v>
      </c>
      <c r="E14" s="95"/>
    </row>
    <row r="15" spans="1:6" ht="19.899999999999999" customHeight="1" x14ac:dyDescent="0.25">
      <c r="B15" s="90">
        <v>1</v>
      </c>
      <c r="C15" s="90">
        <v>1.2</v>
      </c>
      <c r="D15" s="91">
        <v>1.4999999999999999E-2</v>
      </c>
      <c r="E15" s="95"/>
    </row>
    <row r="16" spans="1:6" ht="19.899999999999999" customHeight="1" x14ac:dyDescent="0.25">
      <c r="B16" s="93">
        <v>1.2</v>
      </c>
      <c r="C16" s="93">
        <v>1.5</v>
      </c>
      <c r="D16" s="94">
        <v>2.5000000000000001E-2</v>
      </c>
      <c r="E16" s="95"/>
    </row>
    <row r="17" spans="1:6" ht="19.899999999999999" customHeight="1" x14ac:dyDescent="0.25">
      <c r="B17" s="96">
        <v>1.5</v>
      </c>
      <c r="C17" s="96">
        <v>10</v>
      </c>
      <c r="D17" s="97">
        <v>3.5000000000000003E-2</v>
      </c>
      <c r="E17" s="95"/>
    </row>
    <row r="18" spans="1:6" ht="4.9000000000000004" customHeight="1" x14ac:dyDescent="0.25">
      <c r="A18" s="1"/>
      <c r="B18" s="1"/>
      <c r="C18" s="1"/>
      <c r="D18" s="1"/>
      <c r="E18" s="1"/>
      <c r="F18" s="1"/>
    </row>
    <row r="19" spans="1:6" ht="24" customHeight="1" thickBot="1" x14ac:dyDescent="0.3">
      <c r="B19" s="98" t="s">
        <v>19</v>
      </c>
      <c r="C19" s="99"/>
      <c r="D19" s="100"/>
      <c r="E19" s="100"/>
      <c r="F19" s="101"/>
    </row>
    <row r="20" spans="1:6" ht="22.15" customHeight="1" x14ac:dyDescent="0.25">
      <c r="B20" s="19" t="s">
        <v>10</v>
      </c>
      <c r="C20" s="102">
        <f>F7/F6</f>
        <v>1.35</v>
      </c>
      <c r="D20" s="103"/>
      <c r="E20" s="104"/>
      <c r="F20" s="105"/>
    </row>
    <row r="21" spans="1:6" ht="30" x14ac:dyDescent="0.25">
      <c r="B21" s="135" t="s">
        <v>11</v>
      </c>
      <c r="C21" s="106">
        <f>F7*F9</f>
        <v>2700</v>
      </c>
      <c r="D21" s="107"/>
      <c r="E21" s="104"/>
      <c r="F21" s="105"/>
    </row>
    <row r="22" spans="1:6" ht="22.15" customHeight="1" x14ac:dyDescent="0.25">
      <c r="B22" s="19" t="s">
        <v>12</v>
      </c>
      <c r="C22" s="108">
        <f>IFERROR(LOOKUP(C20,B13:B17,D13:D17),0)</f>
        <v>2.5000000000000001E-2</v>
      </c>
      <c r="D22" s="107"/>
      <c r="E22" s="104"/>
      <c r="F22" s="105"/>
    </row>
    <row r="23" spans="1:6" ht="22.15" customHeight="1" x14ac:dyDescent="0.25">
      <c r="B23" s="19" t="s">
        <v>13</v>
      </c>
      <c r="C23" s="106">
        <f>F7*C22</f>
        <v>3375</v>
      </c>
      <c r="D23" s="107"/>
      <c r="E23" s="104"/>
      <c r="F23" s="105"/>
    </row>
    <row r="24" spans="1:6" ht="22.15" customHeight="1" thickBot="1" x14ac:dyDescent="0.3">
      <c r="B24" s="19" t="s">
        <v>14</v>
      </c>
      <c r="C24" s="106">
        <f>F8</f>
        <v>8000</v>
      </c>
      <c r="D24" s="107"/>
      <c r="E24" s="104"/>
      <c r="F24" s="105"/>
    </row>
    <row r="25" spans="1:6" ht="28.15" customHeight="1" thickBot="1" x14ac:dyDescent="0.3">
      <c r="B25" s="27" t="s">
        <v>15</v>
      </c>
      <c r="C25" s="109">
        <f>F8+C21+C23</f>
        <v>14075</v>
      </c>
      <c r="D25" s="110"/>
      <c r="E25" s="111"/>
      <c r="F25" s="112"/>
    </row>
    <row r="26" spans="1:6" ht="30" x14ac:dyDescent="0.25">
      <c r="B26" s="136" t="s">
        <v>16</v>
      </c>
      <c r="C26" s="113">
        <f>F8+C21</f>
        <v>10700</v>
      </c>
      <c r="D26" s="114"/>
      <c r="E26" s="115"/>
      <c r="F26" s="116"/>
    </row>
  </sheetData>
  <mergeCells count="22">
    <mergeCell ref="B2:F2"/>
    <mergeCell ref="B4:F4"/>
    <mergeCell ref="C5:E5"/>
    <mergeCell ref="C6:E6"/>
    <mergeCell ref="C7:E7"/>
    <mergeCell ref="C8:E8"/>
    <mergeCell ref="C9:E9"/>
    <mergeCell ref="B11:F11"/>
    <mergeCell ref="D12:E12"/>
    <mergeCell ref="D13:E13"/>
    <mergeCell ref="D14:E14"/>
    <mergeCell ref="D15:E15"/>
    <mergeCell ref="D16:E16"/>
    <mergeCell ref="D17:E17"/>
    <mergeCell ref="B19:F19"/>
    <mergeCell ref="D25:F25"/>
    <mergeCell ref="D26:F26"/>
    <mergeCell ref="D20:F20"/>
    <mergeCell ref="D21:F21"/>
    <mergeCell ref="D22:F22"/>
    <mergeCell ref="D23:F23"/>
    <mergeCell ref="D24:F24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095B5-97AD-4734-91D5-889F63DF0ACB}">
  <sheetPr>
    <tabColor rgb="FFD97706"/>
  </sheetPr>
  <dimension ref="A1:F42"/>
  <sheetViews>
    <sheetView rightToLeft="1" topLeftCell="A22" workbookViewId="0">
      <selection activeCell="B8" sqref="B8:E8"/>
    </sheetView>
  </sheetViews>
  <sheetFormatPr defaultRowHeight="15" x14ac:dyDescent="0.25"/>
  <cols>
    <col min="1" max="1" width="2.28515625" style="2" customWidth="1"/>
    <col min="2" max="2" width="36.140625" style="2" customWidth="1"/>
    <col min="3" max="3" width="19.42578125" style="2" customWidth="1"/>
    <col min="4" max="4" width="16.7109375" style="2" customWidth="1"/>
    <col min="5" max="6" width="19.42578125" style="2" customWidth="1"/>
    <col min="7" max="16384" width="9.140625" style="2"/>
  </cols>
  <sheetData>
    <row r="1" spans="1:6" ht="36" customHeight="1" x14ac:dyDescent="0.35">
      <c r="B1" s="138" t="s">
        <v>57</v>
      </c>
      <c r="C1" s="138"/>
      <c r="D1" s="138"/>
      <c r="E1" s="138"/>
    </row>
    <row r="2" spans="1:6" ht="27.95" customHeight="1" x14ac:dyDescent="0.25">
      <c r="B2" s="139" t="s">
        <v>58</v>
      </c>
      <c r="C2" s="139"/>
      <c r="D2" s="139"/>
      <c r="E2" s="139"/>
    </row>
    <row r="3" spans="1:6" ht="26.1" customHeight="1" x14ac:dyDescent="0.25">
      <c r="B3" s="140" t="s">
        <v>59</v>
      </c>
      <c r="C3" s="140"/>
      <c r="D3" s="140"/>
      <c r="E3" s="140"/>
    </row>
    <row r="4" spans="1:6" ht="21.95" customHeight="1" x14ac:dyDescent="0.25">
      <c r="B4" s="141" t="s">
        <v>60</v>
      </c>
      <c r="C4" s="141"/>
      <c r="D4" s="141"/>
      <c r="E4" s="141"/>
    </row>
    <row r="5" spans="1:6" ht="21.95" customHeight="1" x14ac:dyDescent="0.25">
      <c r="B5" s="141" t="s">
        <v>61</v>
      </c>
      <c r="C5" s="141"/>
      <c r="D5" s="141"/>
      <c r="E5" s="141"/>
    </row>
    <row r="6" spans="1:6" ht="21.95" customHeight="1" x14ac:dyDescent="0.25">
      <c r="B6" s="141" t="s">
        <v>62</v>
      </c>
      <c r="C6" s="141"/>
      <c r="D6" s="141"/>
      <c r="E6" s="141"/>
    </row>
    <row r="7" spans="1:6" ht="26.1" customHeight="1" x14ac:dyDescent="0.25">
      <c r="B7" s="142" t="s">
        <v>63</v>
      </c>
      <c r="C7" s="142"/>
      <c r="D7" s="142"/>
      <c r="E7" s="142"/>
    </row>
    <row r="8" spans="1:6" ht="35.25" customHeight="1" x14ac:dyDescent="0.25">
      <c r="B8" s="144" t="s">
        <v>64</v>
      </c>
      <c r="C8" s="144"/>
      <c r="D8" s="144"/>
      <c r="E8" s="144"/>
    </row>
    <row r="9" spans="1:6" ht="24" customHeight="1" x14ac:dyDescent="0.25">
      <c r="B9" s="143" t="s">
        <v>65</v>
      </c>
      <c r="C9" s="143"/>
      <c r="D9" s="143"/>
      <c r="E9" s="143"/>
    </row>
    <row r="10" spans="1:6" ht="14.1" customHeight="1" x14ac:dyDescent="0.25">
      <c r="B10" s="137"/>
    </row>
    <row r="11" spans="1:6" ht="4.1500000000000004" customHeight="1" x14ac:dyDescent="0.25">
      <c r="A11" s="1"/>
      <c r="B11" s="1"/>
      <c r="C11" s="1"/>
      <c r="D11" s="1"/>
      <c r="E11" s="1"/>
      <c r="F11" s="1"/>
    </row>
    <row r="12" spans="1:6" ht="28.15" customHeight="1" x14ac:dyDescent="0.3">
      <c r="B12" s="134" t="s">
        <v>20</v>
      </c>
      <c r="C12" s="3"/>
      <c r="D12" s="3"/>
      <c r="E12" s="3"/>
      <c r="F12" s="3"/>
    </row>
    <row r="13" spans="1:6" ht="18" customHeight="1" x14ac:dyDescent="0.25">
      <c r="B13" s="16" t="s">
        <v>21</v>
      </c>
      <c r="C13" s="4"/>
      <c r="D13" s="4"/>
      <c r="E13" s="4"/>
      <c r="F13" s="4"/>
    </row>
    <row r="14" spans="1:6" ht="4.9000000000000004" customHeight="1" x14ac:dyDescent="0.25">
      <c r="A14" s="1"/>
      <c r="B14" s="1"/>
      <c r="C14" s="1"/>
      <c r="D14" s="1"/>
      <c r="E14" s="1"/>
      <c r="F14" s="1"/>
    </row>
    <row r="15" spans="1:6" ht="22.15" customHeight="1" x14ac:dyDescent="0.25">
      <c r="B15" s="5" t="s">
        <v>22</v>
      </c>
      <c r="C15" s="6"/>
      <c r="D15" s="6"/>
      <c r="E15" s="6"/>
      <c r="F15" s="6"/>
    </row>
    <row r="16" spans="1:6" ht="19.899999999999999" customHeight="1" x14ac:dyDescent="0.25">
      <c r="B16" s="7" t="s">
        <v>1</v>
      </c>
      <c r="C16" s="8" t="str">
        <f>מחשבון!F5</f>
        <v>ישראל ישראלי</v>
      </c>
      <c r="D16" s="9"/>
      <c r="E16" s="9"/>
      <c r="F16" s="9"/>
    </row>
    <row r="17" spans="1:6" ht="19.899999999999999" customHeight="1" x14ac:dyDescent="0.25">
      <c r="B17" s="7" t="s">
        <v>23</v>
      </c>
      <c r="C17" s="10">
        <f>מחשבון!F6</f>
        <v>100000</v>
      </c>
      <c r="D17" s="9"/>
      <c r="E17" s="9"/>
      <c r="F17" s="9"/>
    </row>
    <row r="18" spans="1:6" ht="19.899999999999999" customHeight="1" x14ac:dyDescent="0.25">
      <c r="B18" s="7" t="s">
        <v>14</v>
      </c>
      <c r="C18" s="10">
        <f>מחשבון!F8</f>
        <v>8000</v>
      </c>
      <c r="D18" s="9"/>
      <c r="E18" s="9"/>
      <c r="F18" s="9"/>
    </row>
    <row r="19" spans="1:6" ht="19.899999999999999" customHeight="1" x14ac:dyDescent="0.25">
      <c r="B19" s="7" t="s">
        <v>24</v>
      </c>
      <c r="C19" s="11">
        <f>מחשבון!F9</f>
        <v>0.02</v>
      </c>
      <c r="D19" s="9"/>
      <c r="E19" s="9"/>
      <c r="F19" s="9"/>
    </row>
    <row r="20" spans="1:6" ht="4.9000000000000004" customHeight="1" x14ac:dyDescent="0.25">
      <c r="A20" s="1"/>
      <c r="B20" s="1"/>
      <c r="C20" s="1"/>
      <c r="D20" s="1"/>
      <c r="E20" s="1"/>
      <c r="F20" s="1"/>
    </row>
    <row r="21" spans="1:6" ht="22.15" customHeight="1" thickBot="1" x14ac:dyDescent="0.3">
      <c r="B21" s="12" t="s">
        <v>25</v>
      </c>
      <c r="C21" s="13"/>
      <c r="D21" s="13"/>
      <c r="E21" s="13"/>
      <c r="F21" s="13"/>
    </row>
    <row r="22" spans="1:6" ht="30" customHeight="1" thickBot="1" x14ac:dyDescent="0.3">
      <c r="B22" s="14" t="s">
        <v>26</v>
      </c>
      <c r="C22" s="15">
        <v>135000</v>
      </c>
      <c r="D22" s="16" t="s">
        <v>27</v>
      </c>
      <c r="E22" s="4"/>
      <c r="F22" s="4"/>
    </row>
    <row r="23" spans="1:6" ht="4.9000000000000004" customHeight="1" x14ac:dyDescent="0.25">
      <c r="A23" s="1"/>
      <c r="B23" s="1"/>
      <c r="C23" s="1"/>
      <c r="D23" s="1"/>
      <c r="E23" s="1"/>
      <c r="F23" s="1"/>
    </row>
    <row r="24" spans="1:6" ht="22.15" customHeight="1" thickBot="1" x14ac:dyDescent="0.3">
      <c r="B24" s="17" t="s">
        <v>28</v>
      </c>
      <c r="C24" s="18"/>
      <c r="D24" s="18"/>
      <c r="E24" s="18"/>
      <c r="F24" s="18"/>
    </row>
    <row r="25" spans="1:6" ht="22.15" customHeight="1" x14ac:dyDescent="0.25">
      <c r="B25" s="19" t="s">
        <v>29</v>
      </c>
      <c r="C25" s="20">
        <f>C22/C17</f>
        <v>1.35</v>
      </c>
      <c r="D25" s="21"/>
      <c r="E25" s="22"/>
      <c r="F25" s="23"/>
    </row>
    <row r="26" spans="1:6" ht="22.15" customHeight="1" x14ac:dyDescent="0.25">
      <c r="B26" s="19" t="s">
        <v>30</v>
      </c>
      <c r="C26" s="24">
        <f>IFERROR(LOOKUP(C25,מחשבון!B13:'מחשבון'!B17,מחשבון!D13:'מחשבון'!D17),0)</f>
        <v>2.5000000000000001E-2</v>
      </c>
      <c r="D26" s="25"/>
      <c r="E26" s="22"/>
      <c r="F26" s="23"/>
    </row>
    <row r="27" spans="1:6" ht="22.15" customHeight="1" x14ac:dyDescent="0.25">
      <c r="B27" s="19" t="s">
        <v>31</v>
      </c>
      <c r="C27" s="26">
        <f>C22*C19</f>
        <v>2700</v>
      </c>
      <c r="D27" s="25"/>
      <c r="E27" s="22"/>
      <c r="F27" s="23"/>
    </row>
    <row r="28" spans="1:6" ht="22.15" customHeight="1" thickBot="1" x14ac:dyDescent="0.3">
      <c r="B28" s="19" t="s">
        <v>32</v>
      </c>
      <c r="C28" s="26">
        <f>C22*C26</f>
        <v>3375</v>
      </c>
      <c r="D28" s="25"/>
      <c r="E28" s="22"/>
      <c r="F28" s="23"/>
    </row>
    <row r="29" spans="1:6" ht="28.15" customHeight="1" thickBot="1" x14ac:dyDescent="0.3">
      <c r="B29" s="27" t="s">
        <v>33</v>
      </c>
      <c r="C29" s="28">
        <f>C18+C27+C28</f>
        <v>14075</v>
      </c>
      <c r="D29" s="29"/>
      <c r="E29" s="30"/>
      <c r="F29" s="31"/>
    </row>
    <row r="30" spans="1:6" ht="22.15" customHeight="1" thickBot="1" x14ac:dyDescent="0.3">
      <c r="B30" s="32" t="s">
        <v>34</v>
      </c>
      <c r="C30" s="33">
        <f>C29-מחשבון!C25</f>
        <v>0</v>
      </c>
      <c r="D30" s="34"/>
      <c r="E30" s="35"/>
      <c r="F30" s="36"/>
    </row>
    <row r="31" spans="1:6" ht="4.9000000000000004" customHeight="1" x14ac:dyDescent="0.25">
      <c r="A31" s="1"/>
      <c r="B31" s="1"/>
      <c r="C31" s="1"/>
      <c r="D31" s="1"/>
      <c r="E31" s="1"/>
      <c r="F31" s="1"/>
    </row>
    <row r="32" spans="1:6" ht="22.15" customHeight="1" x14ac:dyDescent="0.25">
      <c r="B32" s="37" t="s">
        <v>35</v>
      </c>
      <c r="C32" s="38"/>
      <c r="D32" s="38"/>
      <c r="E32" s="38"/>
      <c r="F32" s="38"/>
    </row>
    <row r="33" spans="2:6" ht="19.899999999999999" customHeight="1" x14ac:dyDescent="0.25">
      <c r="B33" s="39" t="s">
        <v>36</v>
      </c>
      <c r="C33" s="39" t="s">
        <v>37</v>
      </c>
      <c r="D33" s="39" t="s">
        <v>38</v>
      </c>
      <c r="E33" s="39" t="s">
        <v>39</v>
      </c>
      <c r="F33" s="40" t="s">
        <v>40</v>
      </c>
    </row>
    <row r="34" spans="2:6" ht="19.149999999999999" customHeight="1" x14ac:dyDescent="0.25">
      <c r="B34" s="41">
        <f>C17*0.7</f>
        <v>70000</v>
      </c>
      <c r="C34" s="42">
        <f>B34/C17</f>
        <v>0.7</v>
      </c>
      <c r="D34" s="43">
        <f>IFERROR(LOOKUP(C34,מחשבון!B13:'מחשבון'!B17,מחשבון!D13:'מחשבון'!D17),0)</f>
        <v>0</v>
      </c>
      <c r="E34" s="44">
        <f>C18+B34*C19+B34*D34</f>
        <v>9400</v>
      </c>
      <c r="F34" s="45">
        <f>E34-מחשבון!C25</f>
        <v>-4675</v>
      </c>
    </row>
    <row r="35" spans="2:6" ht="19.149999999999999" customHeight="1" x14ac:dyDescent="0.25">
      <c r="B35" s="46">
        <f>C17*0.8</f>
        <v>80000</v>
      </c>
      <c r="C35" s="47">
        <f>B35/C17</f>
        <v>0.8</v>
      </c>
      <c r="D35" s="48">
        <f>IFERROR(LOOKUP(C35,מחשבון!B13:'מחשבון'!B17,מחשבון!D13:'מחשבון'!D17),0)</f>
        <v>5.0000000000000001E-3</v>
      </c>
      <c r="E35" s="49">
        <f>C18+B35*C19+B35*D35</f>
        <v>10000</v>
      </c>
      <c r="F35" s="50">
        <f>E35-מחשבון!C25</f>
        <v>-4075</v>
      </c>
    </row>
    <row r="36" spans="2:6" ht="19.149999999999999" customHeight="1" thickBot="1" x14ac:dyDescent="0.3">
      <c r="B36" s="41">
        <f>C17*0.9</f>
        <v>90000</v>
      </c>
      <c r="C36" s="51">
        <f>B36/C17</f>
        <v>0.9</v>
      </c>
      <c r="D36" s="43">
        <f>IFERROR(LOOKUP(C36,מחשבון!B13:'מחשבון'!B17,מחשבון!D13:'מחשבון'!D17),0)</f>
        <v>5.0000000000000001E-3</v>
      </c>
      <c r="E36" s="44">
        <f>C18+B36*C19+B36*D36</f>
        <v>10250</v>
      </c>
      <c r="F36" s="52">
        <f>E36-מחשבון!C25</f>
        <v>-3825</v>
      </c>
    </row>
    <row r="37" spans="2:6" ht="19.899999999999999" customHeight="1" x14ac:dyDescent="0.25">
      <c r="B37" s="53">
        <f>C17*1</f>
        <v>100000</v>
      </c>
      <c r="C37" s="54">
        <f>B37/C17</f>
        <v>1</v>
      </c>
      <c r="D37" s="55">
        <f>IFERROR(LOOKUP(C37,מחשבון!B13:'מחשבון'!B17,מחשבון!D13:'מחשבון'!D17),0)</f>
        <v>1.4999999999999999E-2</v>
      </c>
      <c r="E37" s="53">
        <f>C18+B37*C19+B37*D37</f>
        <v>11500</v>
      </c>
      <c r="F37" s="56">
        <f>E37-מחשבון!C25</f>
        <v>-2575</v>
      </c>
    </row>
    <row r="38" spans="2:6" ht="19.149999999999999" customHeight="1" x14ac:dyDescent="0.25">
      <c r="B38" s="41">
        <f>C17*1.1</f>
        <v>110000.00000000001</v>
      </c>
      <c r="C38" s="57">
        <f>B38/C17</f>
        <v>1.1000000000000001</v>
      </c>
      <c r="D38" s="43">
        <f>IFERROR(LOOKUP(C38,מחשבון!B13:'מחשבון'!B17,מחשבון!D13:'מחשבון'!D17),0)</f>
        <v>1.4999999999999999E-2</v>
      </c>
      <c r="E38" s="44">
        <f>C18+B38*C19+B38*D38</f>
        <v>11850</v>
      </c>
      <c r="F38" s="58">
        <f>E38-מחשבון!C25</f>
        <v>-2225</v>
      </c>
    </row>
    <row r="39" spans="2:6" ht="19.149999999999999" customHeight="1" x14ac:dyDescent="0.25">
      <c r="B39" s="46">
        <f>C17*1.2</f>
        <v>120000</v>
      </c>
      <c r="C39" s="59">
        <f>B39/C17</f>
        <v>1.2</v>
      </c>
      <c r="D39" s="48">
        <f>IFERROR(LOOKUP(C39,מחשבון!B13:'מחשבון'!B17,מחשבון!D13:'מחשבון'!D17),0)</f>
        <v>2.5000000000000001E-2</v>
      </c>
      <c r="E39" s="49">
        <f>C18+B39*C19+B39*D39</f>
        <v>13400</v>
      </c>
      <c r="F39" s="60">
        <f>E39-מחשבון!C25</f>
        <v>-675</v>
      </c>
    </row>
    <row r="40" spans="2:6" ht="19.149999999999999" customHeight="1" x14ac:dyDescent="0.25">
      <c r="B40" s="41">
        <f>C17*1.3</f>
        <v>130000</v>
      </c>
      <c r="C40" s="57">
        <f>B40/C17</f>
        <v>1.3</v>
      </c>
      <c r="D40" s="43">
        <f>IFERROR(LOOKUP(C40,מחשבון!B13:'מחשבון'!B17,מחשבון!D13:'מחשבון'!D17),0)</f>
        <v>2.5000000000000001E-2</v>
      </c>
      <c r="E40" s="44">
        <f>C18+B40*C19+B40*D40</f>
        <v>13850</v>
      </c>
      <c r="F40" s="58">
        <f>E40-מחשבון!C25</f>
        <v>-225</v>
      </c>
    </row>
    <row r="41" spans="2:6" ht="19.149999999999999" customHeight="1" x14ac:dyDescent="0.25">
      <c r="B41" s="61">
        <f>C17*1.5</f>
        <v>150000</v>
      </c>
      <c r="C41" s="62">
        <f>B41/C17</f>
        <v>1.5</v>
      </c>
      <c r="D41" s="63">
        <f>IFERROR(LOOKUP(C41,מחשבון!B13:'מחשבון'!B17,מחשבון!D13:'מחשבון'!D17),0)</f>
        <v>3.5000000000000003E-2</v>
      </c>
      <c r="E41" s="61">
        <f>C18+B41*C19+B41*D41</f>
        <v>16250</v>
      </c>
      <c r="F41" s="64">
        <f>E41-מחשבון!C25</f>
        <v>2175</v>
      </c>
    </row>
    <row r="42" spans="2:6" ht="16.149999999999999" customHeight="1" x14ac:dyDescent="0.25">
      <c r="B42" s="65" t="s">
        <v>41</v>
      </c>
    </row>
  </sheetData>
  <mergeCells count="9">
    <mergeCell ref="B7:E7"/>
    <mergeCell ref="B8:E8"/>
    <mergeCell ref="B9:E9"/>
    <mergeCell ref="B1:E1"/>
    <mergeCell ref="B2:E2"/>
    <mergeCell ref="B3:E3"/>
    <mergeCell ref="B4:E4"/>
    <mergeCell ref="B5:E5"/>
    <mergeCell ref="B6:E6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9D3AF-5D95-4503-A4ED-A43127DA36E2}">
  <sheetPr>
    <tabColor rgb="FF1A56DB"/>
  </sheetPr>
  <dimension ref="A1:S19"/>
  <sheetViews>
    <sheetView rightToLeft="1" workbookViewId="0">
      <selection activeCell="H5" sqref="H5:K5"/>
    </sheetView>
  </sheetViews>
  <sheetFormatPr defaultRowHeight="15" outlineLevelCol="1" x14ac:dyDescent="0.25"/>
  <cols>
    <col min="1" max="1" width="2.28515625" style="2" customWidth="1"/>
    <col min="2" max="2" width="14.7109375" style="2" customWidth="1"/>
    <col min="3" max="3" width="13" style="2" customWidth="1"/>
    <col min="4" max="4" width="8.28515625" style="2" customWidth="1"/>
    <col min="5" max="5" width="13" style="2" customWidth="1"/>
    <col min="6" max="6" width="14.7109375" style="2" customWidth="1"/>
    <col min="7" max="7" width="13" style="2" customWidth="1"/>
    <col min="8" max="8" width="8.28515625" style="2" customWidth="1"/>
    <col min="9" max="9" width="13" style="2" customWidth="1"/>
    <col min="10" max="14" width="9.140625" style="2"/>
    <col min="15" max="19" width="8.85546875" style="2" customWidth="1" outlineLevel="1"/>
    <col min="20" max="16384" width="9.140625" style="2"/>
  </cols>
  <sheetData>
    <row r="1" spans="1:18" ht="4.1500000000000004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8" ht="28.15" customHeight="1" x14ac:dyDescent="0.3">
      <c r="B2" s="133" t="s">
        <v>42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P2" s="118" t="s">
        <v>43</v>
      </c>
    </row>
    <row r="3" spans="1:18" ht="18" customHeight="1" x14ac:dyDescent="0.25">
      <c r="A3" s="1"/>
      <c r="B3" s="119" t="s">
        <v>51</v>
      </c>
      <c r="C3" s="120" t="str">
        <f>מחשבון!F5</f>
        <v>ישראל ישראלי</v>
      </c>
      <c r="D3" s="121" t="s">
        <v>52</v>
      </c>
      <c r="E3" s="122">
        <f>מחשבון!F6</f>
        <v>100000</v>
      </c>
      <c r="F3" s="121" t="s">
        <v>53</v>
      </c>
      <c r="G3" s="123">
        <f>מחשבון!F7</f>
        <v>135000</v>
      </c>
      <c r="H3" s="121" t="s">
        <v>54</v>
      </c>
      <c r="I3" s="124">
        <f>מחשבון!C25</f>
        <v>14075</v>
      </c>
      <c r="J3" s="1"/>
      <c r="K3" s="1"/>
      <c r="L3" s="1"/>
      <c r="M3" s="1"/>
      <c r="P3" s="125" t="s">
        <v>44</v>
      </c>
      <c r="Q3" s="125" t="s">
        <v>39</v>
      </c>
      <c r="R3" s="125" t="s">
        <v>45</v>
      </c>
    </row>
    <row r="4" spans="1:18" ht="16.149999999999999" customHeight="1" x14ac:dyDescent="0.25">
      <c r="A4" s="126"/>
      <c r="B4" s="145" t="s">
        <v>55</v>
      </c>
      <c r="C4" s="127"/>
      <c r="D4" s="127"/>
      <c r="E4" s="127"/>
      <c r="F4" s="146" t="s">
        <v>56</v>
      </c>
      <c r="G4" s="128"/>
      <c r="H4" s="147"/>
      <c r="I4" s="128"/>
      <c r="P4" s="129">
        <f>'מה-אם'!C34</f>
        <v>0.7</v>
      </c>
      <c r="Q4" s="130">
        <f>'מה-אם'!E34</f>
        <v>9400</v>
      </c>
      <c r="R4" s="131"/>
    </row>
    <row r="5" spans="1:18" ht="30" customHeight="1" x14ac:dyDescent="0.25">
      <c r="A5" s="126"/>
      <c r="B5" s="148" t="str">
        <f>C3&amp;" עמד על "&amp;TEXT(מחשבון!C20,"0%")&amp;" מהיעד ומרוויח "&amp;TEXT(מחשבון!C25,"#,##0 ₪")&amp;" ברוטו. "&amp;IF(מחשבון!C20&gt;=1.5,"מדרגת בונוס מקסימלית (3.5%) — ביצוע יוצא דופן! 🏆",IF(מחשבון!C20&gt;=1.2,"עוד "&amp;TEXT((1.5-מחשבון!C20)*מחשבון!F6,"#,##0 ₪")&amp;" למדרגה הבאה (3.5%) 🚀",IF(מחשבון!C20&gt;=1,"עוד "&amp;TEXT((1.2-מחשבון!C20)*מחשבון!F6,"#,##0 ₪")&amp;" למדרגה הבאה (2.5%) 📈",IF(מחשבון!C20&gt;=0.8,"עוד "&amp;TEXT((1-מחשבון!C20)*מחשבון!F6,"#,##0 ₪")&amp;" להשגת היעד ⚠️","מתחת ל-80% מהיעד — אין בונוס כרגע ❌"))))</f>
        <v>ישראל ישראלי עמד על 135% מהיעד ומרוויח 14,075 ₪ ברוטו. עוד 15,000 ₪ למדרגה הבאה (3.5%) 🚀</v>
      </c>
      <c r="C5" s="149"/>
      <c r="D5" s="149"/>
      <c r="E5" s="149"/>
      <c r="F5"/>
      <c r="G5"/>
      <c r="H5" s="150" t="str">
        <f>IF('מה-אם'!C31=0,"התרחיש זהה למצב הנוכחי — אין הפרש",IF('מה-אם'!C31&gt;0,"📈 בתרחיש המה-אם: "&amp;TEXT('מה-אם'!C30,"#,##0 ₪")&amp;" ברוטו — "&amp;TEXT('מה-אם'!C31,"#,##0 ₪")&amp;" יותר מהמצב הנוכחי","📉 בתרחיש המה-אם: "&amp;TEXT('מה-אם'!C30,"#,##0 ₪")&amp;" ברוטו — "&amp;TEXT(ABS('מה-אם'!C31),"#,##0 ₪")&amp;" פחות מהמצב הנוכחי"))</f>
        <v>התרחיש זהה למצב הנוכחי — אין הפרש</v>
      </c>
      <c r="I5" s="151"/>
      <c r="J5" s="151"/>
      <c r="K5" s="151"/>
      <c r="P5" s="129"/>
      <c r="Q5" s="130"/>
      <c r="R5" s="131"/>
    </row>
    <row r="6" spans="1:18" x14ac:dyDescent="0.25">
      <c r="P6" s="129">
        <f>'מה-אם'!C35</f>
        <v>0.8</v>
      </c>
      <c r="Q6" s="130">
        <f>'מה-אם'!E35</f>
        <v>10000</v>
      </c>
      <c r="R6" s="131"/>
    </row>
    <row r="7" spans="1:18" x14ac:dyDescent="0.25">
      <c r="P7" s="129">
        <f>'מה-אם'!C36</f>
        <v>0.9</v>
      </c>
      <c r="Q7" s="130">
        <f>'מה-אם'!E36</f>
        <v>10250</v>
      </c>
      <c r="R7" s="131"/>
    </row>
    <row r="8" spans="1:18" x14ac:dyDescent="0.25">
      <c r="P8" s="129">
        <f>'מה-אם'!C37</f>
        <v>1</v>
      </c>
      <c r="Q8" s="130">
        <f>'מה-אם'!E37</f>
        <v>11500</v>
      </c>
      <c r="R8" s="131"/>
    </row>
    <row r="9" spans="1:18" x14ac:dyDescent="0.25">
      <c r="P9" s="129">
        <f>'מה-אם'!C38</f>
        <v>1.1000000000000001</v>
      </c>
      <c r="Q9" s="130">
        <f>'מה-אם'!E38</f>
        <v>11850</v>
      </c>
      <c r="R9" s="131"/>
    </row>
    <row r="10" spans="1:18" x14ac:dyDescent="0.25">
      <c r="P10" s="129">
        <f>'מה-אם'!C39</f>
        <v>1.2</v>
      </c>
      <c r="Q10" s="130">
        <f>'מה-אם'!E39</f>
        <v>13400</v>
      </c>
      <c r="R10" s="131"/>
    </row>
    <row r="11" spans="1:18" x14ac:dyDescent="0.25">
      <c r="P11" s="129">
        <f>'מה-אם'!C40</f>
        <v>1.3</v>
      </c>
      <c r="Q11" s="130">
        <f>'מה-אם'!E40</f>
        <v>13850</v>
      </c>
      <c r="R11" s="131"/>
    </row>
    <row r="12" spans="1:18" x14ac:dyDescent="0.25">
      <c r="P12" s="129">
        <f>'מה-אם'!C41</f>
        <v>1.5</v>
      </c>
      <c r="Q12" s="130">
        <f>'מה-אם'!E41</f>
        <v>16250</v>
      </c>
      <c r="R12" s="131"/>
    </row>
    <row r="13" spans="1:18" x14ac:dyDescent="0.25">
      <c r="P13" s="129">
        <f>מחשבון!C20</f>
        <v>1.35</v>
      </c>
      <c r="Q13" s="131"/>
      <c r="R13" s="130">
        <f>מחשבון!C25</f>
        <v>14075</v>
      </c>
    </row>
    <row r="16" spans="1:18" x14ac:dyDescent="0.25">
      <c r="P16" s="118" t="s">
        <v>46</v>
      </c>
    </row>
    <row r="17" spans="16:19" x14ac:dyDescent="0.25">
      <c r="P17" s="125" t="s">
        <v>47</v>
      </c>
      <c r="Q17" s="125" t="s">
        <v>14</v>
      </c>
      <c r="R17" s="125" t="s">
        <v>48</v>
      </c>
      <c r="S17" s="125" t="s">
        <v>49</v>
      </c>
    </row>
    <row r="18" spans="16:19" x14ac:dyDescent="0.25">
      <c r="P18" s="132" t="s">
        <v>45</v>
      </c>
      <c r="Q18" s="130">
        <f>מחשבון!C24</f>
        <v>8000</v>
      </c>
      <c r="R18" s="130">
        <f>מחשבון!C21</f>
        <v>2700</v>
      </c>
      <c r="S18" s="130">
        <f>מחשבון!C23</f>
        <v>3375</v>
      </c>
    </row>
    <row r="19" spans="16:19" x14ac:dyDescent="0.25">
      <c r="P19" s="132" t="s">
        <v>50</v>
      </c>
      <c r="Q19" s="130">
        <f>'מה-אם'!C18</f>
        <v>8000</v>
      </c>
      <c r="R19" s="130">
        <f>'מה-אם'!C27</f>
        <v>2700</v>
      </c>
      <c r="S19" s="130">
        <f>'מה-אם'!C28</f>
        <v>3375</v>
      </c>
    </row>
  </sheetData>
  <mergeCells count="2">
    <mergeCell ref="B5:E5"/>
    <mergeCell ref="H5:K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ברוכים הבאים</vt:lpstr>
      <vt:lpstr>מחשבון</vt:lpstr>
      <vt:lpstr>מה-אם</vt:lpstr>
      <vt:lpstr>דשבורד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Eyal Bardugo</cp:lastModifiedBy>
  <cp:revision>0</cp:revision>
  <dcterms:created xsi:type="dcterms:W3CDTF">2026-04-11T14:58:15Z</dcterms:created>
  <dcterms:modified xsi:type="dcterms:W3CDTF">2026-04-19T04:41:06Z</dcterms:modified>
  <dc:language>en-US</dc:language>
</cp:coreProperties>
</file>