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omments/comment3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הוראות שימוש" sheetId="1" state="visible" r:id="rId1"/>
    <sheet xmlns:r="http://schemas.openxmlformats.org/officeDocument/2006/relationships" name="הגדרות" sheetId="2" state="visible" r:id="rId2"/>
    <sheet xmlns:r="http://schemas.openxmlformats.org/officeDocument/2006/relationships" name="עסקאות" sheetId="3" state="visible" r:id="rId3"/>
    <sheet xmlns:r="http://schemas.openxmlformats.org/officeDocument/2006/relationships" name="סיכום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₪#,##0"/>
    <numFmt numFmtId="166" formatCode="₪#,##0;;&quot;-&quot;"/>
    <numFmt numFmtId="167" formatCode="0.00x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color rgb="00808080"/>
      <sz val="11"/>
    </font>
    <font>
      <name val="Arial"/>
      <b val="1"/>
      <color rgb="00305496"/>
      <sz val="14"/>
    </font>
    <font>
      <name val="Arial"/>
      <sz val="11"/>
    </font>
    <font>
      <name val="Arial"/>
      <b val="1"/>
      <sz val="11"/>
    </font>
    <font>
      <name val="Arial"/>
      <b val="1"/>
      <color rgb="00006100"/>
      <sz val="12"/>
    </font>
    <font>
      <name val="Arial"/>
      <b val="1"/>
      <color rgb="00FFFFFF"/>
      <sz val="16"/>
    </font>
    <font>
      <name val="Arial"/>
      <b val="1"/>
      <color rgb="001F5C8B"/>
      <sz val="12"/>
    </font>
  </fonts>
  <fills count="9">
    <fill>
      <patternFill/>
    </fill>
    <fill>
      <patternFill patternType="gray125"/>
    </fill>
    <fill>
      <patternFill patternType="solid">
        <fgColor rgb="00305496"/>
      </patternFill>
    </fill>
    <fill>
      <patternFill patternType="solid">
        <fgColor rgb="00EEF3FB"/>
      </patternFill>
    </fill>
    <fill>
      <patternFill patternType="solid">
        <fgColor rgb="001F5C8B"/>
      </patternFill>
    </fill>
    <fill>
      <patternFill patternType="solid">
        <fgColor rgb="00833C00"/>
      </patternFill>
    </fill>
    <fill>
      <patternFill patternType="solid">
        <fgColor rgb="00FFF2CC"/>
      </patternFill>
    </fill>
    <fill>
      <patternFill patternType="solid">
        <fgColor rgb="00C6EFCE"/>
      </patternFill>
    </fill>
    <fill>
      <patternFill patternType="solid">
        <fgColor rgb="00DCE6F1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9" fillId="2" borderId="0" applyAlignment="1" pivotButton="0" quotePrefix="0" xfId="0">
      <alignment horizontal="right" vertical="center"/>
    </xf>
    <xf numFmtId="0" fontId="10" fillId="8" borderId="1" applyAlignment="1" pivotButton="0" quotePrefix="0" xfId="0">
      <alignment horizontal="right" vertical="center"/>
    </xf>
    <xf numFmtId="0" fontId="6" fillId="0" borderId="0" applyAlignment="1" pivotButton="0" quotePrefix="0" xfId="0">
      <alignment horizontal="right" vertical="top" wrapText="1"/>
    </xf>
    <xf numFmtId="0" fontId="1" fillId="2" borderId="1" applyAlignment="1" pivotButton="0" quotePrefix="0" xfId="0">
      <alignment horizontal="center" vertical="center" wrapText="1"/>
    </xf>
    <xf numFmtId="0" fontId="1" fillId="4" borderId="1" applyAlignment="1" pivotButton="0" quotePrefix="0" xfId="0">
      <alignment horizontal="center" vertical="center" wrapText="1"/>
    </xf>
    <xf numFmtId="0" fontId="2" fillId="0" borderId="1" pivotButton="0" quotePrefix="0" xfId="0"/>
    <xf numFmtId="164" fontId="3" fillId="3" borderId="1" pivotButton="0" quotePrefix="0" xfId="0"/>
    <xf numFmtId="166" fontId="3" fillId="3" borderId="1" pivotButton="0" quotePrefix="0" xfId="0"/>
    <xf numFmtId="1" fontId="3" fillId="3" borderId="1" pivotButton="0" quotePrefix="0" xfId="0"/>
    <xf numFmtId="165" fontId="3" fillId="3" borderId="1" pivotButton="0" quotePrefix="0" xfId="0"/>
    <xf numFmtId="2" fontId="3" fillId="3" borderId="1" pivotButton="0" quotePrefix="0" xfId="0"/>
    <xf numFmtId="0" fontId="4" fillId="0" borderId="1" applyAlignment="1" pivotButton="0" quotePrefix="0" xfId="0">
      <alignment horizontal="center"/>
    </xf>
    <xf numFmtId="0" fontId="3" fillId="0" borderId="1" pivotButton="0" quotePrefix="0" xfId="0"/>
    <xf numFmtId="165" fontId="0" fillId="0" borderId="1" pivotButton="0" quotePrefix="0" xfId="0"/>
    <xf numFmtId="164" fontId="2" fillId="0" borderId="1" pivotButton="0" quotePrefix="0" xfId="0"/>
    <xf numFmtId="166" fontId="2" fillId="0" borderId="1" pivotButton="0" quotePrefix="0" xfId="0"/>
    <xf numFmtId="0" fontId="5" fillId="0" borderId="0" applyAlignment="1" pivotButton="0" quotePrefix="0" xfId="0">
      <alignment horizontal="right"/>
    </xf>
    <xf numFmtId="0" fontId="6" fillId="0" borderId="1" pivotButton="0" quotePrefix="0" xfId="0"/>
    <xf numFmtId="1" fontId="2" fillId="0" borderId="1" applyAlignment="1" pivotButton="0" quotePrefix="0" xfId="0">
      <alignment horizontal="right"/>
    </xf>
    <xf numFmtId="165" fontId="2" fillId="0" borderId="1" applyAlignment="1" pivotButton="0" quotePrefix="0" xfId="0">
      <alignment horizontal="right"/>
    </xf>
    <xf numFmtId="49" fontId="2" fillId="0" borderId="1" applyAlignment="1" pivotButton="0" quotePrefix="0" xfId="0">
      <alignment horizontal="right"/>
    </xf>
    <xf numFmtId="0" fontId="1" fillId="5" borderId="1" applyAlignment="1" pivotButton="0" quotePrefix="0" xfId="0">
      <alignment horizontal="center" vertical="center" wrapText="1"/>
    </xf>
    <xf numFmtId="167" fontId="2" fillId="0" borderId="1" applyAlignment="1" pivotButton="0" quotePrefix="0" xfId="0">
      <alignment horizontal="right"/>
    </xf>
    <xf numFmtId="0" fontId="7" fillId="6" borderId="1" pivotButton="0" quotePrefix="0" xfId="0"/>
    <xf numFmtId="165" fontId="8" fillId="7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עסקאות לפי סוג רכב</a:t>
            </a:r>
          </a:p>
        </rich>
      </tx>
    </title>
    <plotArea>
      <pieChart>
        <varyColors val="1"/>
        <ser>
          <idx val="0"/>
          <order val="0"/>
          <tx>
            <strRef>
              <f>'סיכום'!E2</f>
            </strRef>
          </tx>
          <spPr>
            <a:ln xmlns:a="http://schemas.openxmlformats.org/drawingml/2006/main">
              <a:prstDash val="solid"/>
            </a:ln>
          </spPr>
          <cat>
            <numRef>
              <f>'סיכום'!$D$3:$D$4</f>
            </numRef>
          </cat>
          <val>
            <numRef>
              <f>'סיכום'!$E$3:$E$4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עמלות בסיס לפי סוג רכב (₪)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'סיכום'!E6</f>
            </strRef>
          </tx>
          <spPr>
            <a:ln xmlns:a="http://schemas.openxmlformats.org/drawingml/2006/main">
              <a:prstDash val="solid"/>
            </a:ln>
          </spPr>
          <cat>
            <numRef>
              <f>'סיכום'!$D$7:$D$8</f>
            </numRef>
          </cat>
          <val>
            <numRef>
              <f>'סיכום'!$E$7:$E$8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₪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הרכב העמלה: בסיס vs בונוסים</a:t>
            </a:r>
          </a:p>
        </rich>
      </tx>
    </title>
    <plotArea>
      <pieChart>
        <varyColors val="1"/>
        <ser>
          <idx val="0"/>
          <order val="0"/>
          <tx>
            <strRef>
              <f>'סיכום'!E10</f>
            </strRef>
          </tx>
          <spPr>
            <a:ln xmlns:a="http://schemas.openxmlformats.org/drawingml/2006/main">
              <a:prstDash val="solid"/>
            </a:ln>
          </spPr>
          <cat>
            <numRef>
              <f>'סיכום'!$D$11:$D$12</f>
            </numRef>
          </cat>
          <val>
            <numRef>
              <f>'סיכום'!$E$11:$E$12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יעדים מול בפועל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'סיכום'!E14</f>
            </strRef>
          </tx>
          <spPr>
            <a:ln xmlns:a="http://schemas.openxmlformats.org/drawingml/2006/main">
              <a:prstDash val="solid"/>
            </a:ln>
          </spPr>
          <cat>
            <numRef>
              <f>'סיכום'!$D$15:$D$16</f>
            </numRef>
          </cat>
          <val>
            <numRef>
              <f>'סיכום'!$E$15:$E$16</f>
            </numRef>
          </val>
        </ser>
        <ser>
          <idx val="1"/>
          <order val="1"/>
          <tx>
            <strRef>
              <f>'סיכום'!F14</f>
            </strRef>
          </tx>
          <spPr>
            <a:ln xmlns:a="http://schemas.openxmlformats.org/drawingml/2006/main">
              <a:prstDash val="solid"/>
            </a:ln>
          </spPr>
          <val>
            <numRef>
              <f>'סיכום'!$F$15:$F$16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ערך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מחשבון עמלות</author>
  </authors>
  <commentList>
    <comment ref="D1" authorId="0" shapeId="0">
      <text>
        <t>טבלת בונוסים מהיבואן. ניתן לשנות דגמים וסכומים בחופשיות. ודאו שהדגם שמוזן בגיליון עסקאות זהה אות-באות.</t>
      </text>
    </comment>
    <comment ref="E1" authorId="0" shapeId="0">
      <text>
        <t>סכום קבוע בשקלים שמתווסף לעמלה בכל עסקה שנסגרה על הדגם הזה, ללא קשר לרווח.</t>
      </text>
    </comment>
    <comment ref="B2" authorId="0" shapeId="0">
      <text>
        <t>אחוז מהרווח הגולמי לעסקה. ברכב חדש השוליים נמוכים יותר ולכן העמלה נמוכה יחסית.</t>
      </text>
    </comment>
    <comment ref="B3" authorId="0" shapeId="0">
      <text>
        <t>ברכב משומש פוטנציאל הרווח גבוה יותר → עמלה גבוהה יותר.</t>
      </text>
    </comment>
    <comment ref="B4" authorId="0" shapeId="0">
      <text>
        <t>מספר העסקאות החודשי שאיש המכירות צריך לסגור כדי לעמוד ביעד הכמות.</t>
      </text>
    </comment>
    <comment ref="B5" authorId="0" shapeId="0">
      <text>
        <t>סך הרווח הגולמי החודשי שצריך להצטבר כדי לעמוד ביעד הרווחיות.</t>
      </text>
    </comment>
    <comment ref="B6" authorId="0" shapeId="0">
      <text>
        <t>כשאיש המכירות לא עומד באף יעד – הכפלה x1 (כלומר, ללא תוספת).</t>
      </text>
    </comment>
    <comment ref="B7" authorId="0" shapeId="0">
      <text>
        <t>עמידה ביעד כמות בלבד או ברווחיות בלבד → 10% בונוס על העמלה.</t>
      </text>
    </comment>
    <comment ref="B8" authorId="0" shapeId="0">
      <text>
        <t>עמידה בשני יעדים גם יחד → 25% בונוס על העמלה הכוללת.</t>
      </text>
    </comment>
  </commentList>
</comments>
</file>

<file path=xl/comments/comment2.xml><?xml version="1.0" encoding="utf-8"?>
<comments xmlns="http://schemas.openxmlformats.org/spreadsheetml/2006/main">
  <authors>
    <author>מחשבון עמלות</author>
  </authors>
  <commentList>
    <comment ref="D1" authorId="0" shapeId="0">
      <text>
        <t>הכניסו בדיוק "חדש" או "משומש" (רגיש לאותיות). הנוסחה קוראת ערך זה כדי לקבוע את אחוז העמלה אוטומטית.</t>
      </text>
    </comment>
    <comment ref="E1" authorId="0" shapeId="0">
      <text>
        <t>שם הדגם חייב להיות זהה בדיוק לשם שבגיליון הגדרות, כולל רווחים, כדי שה-VLOOKUP יזהה אותו.</t>
      </text>
    </comment>
    <comment ref="F1" authorId="0" shapeId="0">
      <text>
        <t>הכניסו את הרווח הגולמי בלבד – לא מחיר המכירה! הרווח = מחיר מכירה פחות עלות הרכב לעוסק.</t>
      </text>
    </comment>
    <comment ref="G1" authorId="0" shapeId="0">
      <text>
        <t>מחושב אוטומטית: 8% לרכב חדש, 12% לרכב משומש, לפי הגדרות!B2/B3.</t>
      </text>
    </comment>
    <comment ref="H1" authorId="0" shapeId="0">
      <text>
        <t>עמלת בסיס = רווח גולמי × אחוז עמלה. עדיין ללא מכפיל יעדים (מוחל בגיליון סיכום).</t>
      </text>
    </comment>
    <comment ref="I1" authorId="0" shapeId="0">
      <text>
        <t>בונוס קבוע מהיבואן לפי הדגם. נמשך אוטומטית מטבלת הגדרות!D:E.</t>
      </text>
    </comment>
    <comment ref="J1" authorId="0" shapeId="0">
      <text>
        <t>סה"כ לעסקה = עמלת בסיס + בונוס דגם. מכפיל היעדים מוחל לאחר חיבור כל העסקאות בגיליון סיכום.</t>
      </text>
    </comment>
  </commentList>
</comments>
</file>

<file path=xl/comments/comment3.xml><?xml version="1.0" encoding="utf-8"?>
<comments xmlns="http://schemas.openxmlformats.org/spreadsheetml/2006/main">
  <authors>
    <author>מחשבון עמלות</author>
  </authors>
  <commentList>
    <comment ref="B3" authorId="0" shapeId="0">
      <text>
        <t>סופר רק שורות שיש בהן סוג רכב (חדש/משומש).</t>
      </text>
    </comment>
    <comment ref="B4" authorId="0" shapeId="0">
      <text>
        <t>סכום כל הרווחים הגולמיים מגיליון עסקאות.</t>
      </text>
    </comment>
    <comment ref="B7" authorId="0" shapeId="0">
      <text>
        <t>סה"כ עמלות בסיס + בונוסי דגמים, לפני הפעלת מכפיל היעדים.</t>
      </text>
    </comment>
    <comment ref="B10" authorId="0" shapeId="0">
      <text>
        <t>מוגדר בגיליון הגדרות. שנה שם כדי לעדכן כאן.</t>
      </text>
    </comment>
    <comment ref="B12" authorId="0" shapeId="0">
      <text>
        <t>השוואה: מספר עסקאות בפועל מול יעד הכמות.</t>
      </text>
    </comment>
    <comment ref="B13" authorId="0" shapeId="0">
      <text>
        <t>השוואה: סך הרווח הגולמי בפועל מול יעד הרווח.</t>
      </text>
    </comment>
    <comment ref="B14" authorId="0" shapeId="0">
      <text>
        <t>0, 1, או 2 – קובע איזה מכפיל יוחל.</t>
      </text>
    </comment>
    <comment ref="B17" authorId="0" shapeId="0">
      <text>
        <t>x1.00 = ללא יעד, x1.10 = יעד אחד, x1.25 = שני יעדים.</t>
      </text>
    </comment>
    <comment ref="B18" authorId="0" shapeId="0">
      <text>
        <t>עמלה סופית = (עמלות בסיס + בונוסי דגמים) × מכפיל יעדים.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3</col>
      <colOff>0</colOff>
      <row>19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35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19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0</colOff>
      <row>35</row>
      <rowOff>0</rowOff>
    </from>
    <ext cx="504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tabColor rgb="007030A0"/>
    <outlinePr summaryBelow="1" summaryRight="1"/>
    <pageSetUpPr/>
  </sheetPr>
  <dimension ref="A1:B46"/>
  <sheetViews>
    <sheetView rightToLeft="1" workbookViewId="0">
      <selection activeCell="A1" sqref="A1"/>
    </sheetView>
  </sheetViews>
  <sheetFormatPr baseColWidth="8" defaultRowHeight="15"/>
  <cols>
    <col width="55" customWidth="1" min="1" max="1"/>
    <col width="10" customWidth="1" min="2" max="2"/>
  </cols>
  <sheetData>
    <row r="1" ht="36" customHeight="1">
      <c r="A1" s="1" t="inlineStr">
        <is>
          <t>📋 הוראות שימוש – מחשבון עמלות רכב</t>
        </is>
      </c>
    </row>
    <row r="2" ht="22" customHeight="1">
      <c r="A2" s="2" t="inlineStr">
        <is>
          <t>🎯 מה המחשבון עושה?</t>
        </is>
      </c>
    </row>
    <row r="3" ht="22" customHeight="1">
      <c r="A3" s="3" t="inlineStr">
        <is>
          <t>מחשבון זה מחשב עמלות חודשיות לאנשי מכירות בתחום הרכב. הוא מביא בחשבון ארבעה גורמים:</t>
        </is>
      </c>
    </row>
    <row r="4" ht="22" customHeight="1">
      <c r="A4" s="3" t="inlineStr">
        <is>
          <t>1. סוג הרכב (חדש/משומש) – עמלה שונה לכל סוג</t>
        </is>
      </c>
    </row>
    <row r="5" ht="22" customHeight="1">
      <c r="A5" s="3" t="inlineStr">
        <is>
          <t>2. הרווח הגולמי בכל עסקה (לא מחיר המכירה)</t>
        </is>
      </c>
    </row>
    <row r="6" ht="22" customHeight="1">
      <c r="A6" s="3" t="inlineStr">
        <is>
          <t>3. בונוסי יבואן על דגמים ספציפיים</t>
        </is>
      </c>
    </row>
    <row r="7" ht="22" customHeight="1">
      <c r="A7" s="3" t="inlineStr">
        <is>
          <t>4. מכפיל יעדים – פרס על עמידה ביעד כמות ו/או רווחיות</t>
        </is>
      </c>
    </row>
    <row r="8" ht="8" customHeight="1"/>
    <row r="9" ht="22" customHeight="1">
      <c r="A9" s="2" t="inlineStr">
        <is>
          <t>📁 מבנה הקבצים</t>
        </is>
      </c>
    </row>
    <row r="10" ht="22" customHeight="1">
      <c r="A10" s="3" t="inlineStr">
        <is>
          <t>• גיליון הגדרות – כאן מוגדרים אחוזי העמלה, היעדים ובונוסי הדגמים. שנה ערכים כחולים בלבד.</t>
        </is>
      </c>
    </row>
    <row r="11" ht="22" customHeight="1">
      <c r="A11" s="3" t="inlineStr">
        <is>
          <t>• גיליון עסקאות – כאן מזינים כל עסקה ועסקה לאורך החודש. עד 50 עסקאות.</t>
        </is>
      </c>
    </row>
    <row r="12" ht="22" customHeight="1">
      <c r="A12" s="3" t="inlineStr">
        <is>
          <t>• גיליון סיכום – מציג את החישוב הכולל, עמידה ביעדים, מכפיל ועמלה סופית + גרפים.</t>
        </is>
      </c>
    </row>
    <row r="13" ht="22" customHeight="1">
      <c r="A13" s="3" t="inlineStr">
        <is>
          <t>• גיליון הוראות שימוש – הדף שאתה קורא כעת.</t>
        </is>
      </c>
    </row>
    <row r="14" ht="8" customHeight="1"/>
    <row r="15" ht="22" customHeight="1">
      <c r="A15" s="2" t="inlineStr">
        <is>
          <t>✍️ כיצד לעדכן הגדרות (גיליון הגדרות)</t>
        </is>
      </c>
    </row>
    <row r="16" ht="22" customHeight="1">
      <c r="A16" s="3" t="inlineStr">
        <is>
          <t>• שנה את אחוז העמלה לחדש/משומש (תאים כחולים, שורות 2-3)</t>
        </is>
      </c>
    </row>
    <row r="17" ht="22" customHeight="1">
      <c r="A17" s="3" t="inlineStr">
        <is>
          <t>• קבע יעד כמות ויעד רווח חודשי (שורות 4-5)</t>
        </is>
      </c>
    </row>
    <row r="18" ht="22" customHeight="1">
      <c r="A18" s="3" t="inlineStr">
        <is>
          <t>• שנה מכפילים: בסיס, יעד אחד, שני יעדים (שורות 6-8)</t>
        </is>
      </c>
    </row>
    <row r="19" ht="22" customHeight="1">
      <c r="A19" s="3" t="inlineStr">
        <is>
          <t>• בטבלת הדגמים (עמודות D-E): שנה שמות דגמים וסכומי הבונוס. הוסף/מחק שורות לפי הצורך.</t>
        </is>
      </c>
    </row>
    <row r="20" ht="8" customHeight="1"/>
    <row r="21" ht="22" customHeight="1">
      <c r="A21" s="2" t="inlineStr">
        <is>
          <t>📝 כיצד לרשום עסקה (גיליון עסקאות)</t>
        </is>
      </c>
    </row>
    <row r="22" ht="22" customHeight="1">
      <c r="A22" s="3" t="inlineStr">
        <is>
          <t>עמודה B – תאריך העסקה (לא חובה, לשימוש עצמי)</t>
        </is>
      </c>
    </row>
    <row r="23" ht="22" customHeight="1">
      <c r="A23" s="3" t="inlineStr">
        <is>
          <t>עמודה C – שם הלקוח (לא חובה)</t>
        </is>
      </c>
    </row>
    <row r="24" ht="22" customHeight="1">
      <c r="A24" s="3" t="inlineStr">
        <is>
          <t>עמודה D – סוג רכב: הכניסו בדיוק חדש או משומש (תלוי-רישיות!)</t>
        </is>
      </c>
    </row>
    <row r="25" ht="22" customHeight="1">
      <c r="A25" s="3" t="inlineStr">
        <is>
          <t>עמודה E – שם הדגם: חייב להתאים בדיוק לשם בגיליון הגדרות</t>
        </is>
      </c>
    </row>
    <row r="26" ht="22" customHeight="1">
      <c r="A26" s="3" t="inlineStr">
        <is>
          <t>עמודה F – רווח גולמי בשקלים (הרווח בלבד, לא מחיר המכירה!)</t>
        </is>
      </c>
    </row>
    <row r="27" ht="22" customHeight="1">
      <c r="A27" s="3" t="inlineStr">
        <is>
          <t>עמודות G-J מחושבות אוטומטית – אין לגעת בהן.</t>
        </is>
      </c>
    </row>
    <row r="28" ht="8" customHeight="1"/>
    <row r="29" ht="22" customHeight="1">
      <c r="A29" s="2" t="inlineStr">
        <is>
          <t>📊 גיליון סיכום</t>
        </is>
      </c>
    </row>
    <row r="30" ht="22" customHeight="1">
      <c r="A30" s="3" t="inlineStr">
        <is>
          <t>הגיליון מחשב הכל אוטומטית:</t>
        </is>
      </c>
    </row>
    <row r="31" ht="22" customHeight="1">
      <c r="A31" s="3" t="inlineStr">
        <is>
          <t>• מונה עסקאות ורווח גולמי מצטבר</t>
        </is>
      </c>
    </row>
    <row r="32" ht="22" customHeight="1">
      <c r="A32" s="3" t="inlineStr">
        <is>
          <t>• בודק עמידה ביעד כמות ויעד רווחיות בנפרד</t>
        </is>
      </c>
    </row>
    <row r="33" ht="22" customHeight="1">
      <c r="A33" s="3" t="inlineStr">
        <is>
          <t>• מחיל את המכפיל המתאים ומחשב עמלה סופית</t>
        </is>
      </c>
    </row>
    <row r="34" ht="22" customHeight="1">
      <c r="A34" s="3" t="inlineStr">
        <is>
          <t>• מציג 4 גרפים: עסקאות לפי סוג, עמלות לפי סוג, הרכב עמלה, יעד מול בפועל</t>
        </is>
      </c>
    </row>
    <row r="35" ht="8" customHeight="1"/>
    <row r="36" ht="22" customHeight="1">
      <c r="A36" s="2" t="inlineStr">
        <is>
          <t>⚠️ טעויות נפוצות להימנע מהן</t>
        </is>
      </c>
    </row>
    <row r="37" ht="22" customHeight="1">
      <c r="A37" s="3" t="inlineStr">
        <is>
          <t>❌ הכנסת מחיר מכירה במקום רווח גולמי → הנוסחאות יחשבו עמלה מנופחת</t>
        </is>
      </c>
    </row>
    <row r="38" ht="22" customHeight="1">
      <c r="A38" s="3" t="inlineStr">
        <is>
          <t>❌ כתיבת "חדש " (עם רווח מיותר) → הנוסחה לא תזהה את הסוג → 0% עמלה</t>
        </is>
      </c>
    </row>
    <row r="39" ht="22" customHeight="1">
      <c r="A39" s="3" t="inlineStr">
        <is>
          <t>❌ שם דגם שונה בעסקאות מהגדרות → בונוס לא יחושב (יוצג כ-0)</t>
        </is>
      </c>
    </row>
    <row r="40" ht="22" customHeight="1">
      <c r="A40" s="3" t="inlineStr">
        <is>
          <t>❌ עריכת תאים שחורים (נוסחאות) → עלול לשבש חישובים</t>
        </is>
      </c>
    </row>
    <row r="41" ht="8" customHeight="1"/>
    <row r="42" ht="22" customHeight="1">
      <c r="A42" s="2" t="inlineStr">
        <is>
          <t>🎨 מפתח צבעים</t>
        </is>
      </c>
    </row>
    <row r="43" ht="22" customHeight="1">
      <c r="A43" s="3" t="inlineStr">
        <is>
          <t>🔵 כחול = תאי קלט – ניתן לשינוי</t>
        </is>
      </c>
    </row>
    <row r="44" ht="22" customHeight="1">
      <c r="A44" s="3" t="inlineStr">
        <is>
          <t>⚫ שחור = נוסחאות – אין לשנות</t>
        </is>
      </c>
    </row>
    <row r="45" ht="22" customHeight="1">
      <c r="A45" s="3" t="inlineStr">
        <is>
          <t>🟢 ירוק = קישור מגיליון אחר</t>
        </is>
      </c>
    </row>
    <row r="46" ht="22" customHeight="1">
      <c r="A46" s="3" t="inlineStr">
        <is>
          <t>🟡 צהוב = ערכים חשובים הדורשים תשומת לב</t>
        </is>
      </c>
    </row>
  </sheetData>
  <mergeCells count="40">
    <mergeCell ref="A24:B24"/>
    <mergeCell ref="A30:B30"/>
    <mergeCell ref="A15:B15"/>
    <mergeCell ref="A11:B11"/>
    <mergeCell ref="A45:B45"/>
    <mergeCell ref="A36:B36"/>
    <mergeCell ref="A1:B1"/>
    <mergeCell ref="A6:B6"/>
    <mergeCell ref="A16:B16"/>
    <mergeCell ref="A7:B7"/>
    <mergeCell ref="A25:B25"/>
    <mergeCell ref="A37:B37"/>
    <mergeCell ref="A46:B46"/>
    <mergeCell ref="A18:B18"/>
    <mergeCell ref="A27:B27"/>
    <mergeCell ref="A3:B3"/>
    <mergeCell ref="A12:B12"/>
    <mergeCell ref="A26:B26"/>
    <mergeCell ref="A21:B21"/>
    <mergeCell ref="A2:B2"/>
    <mergeCell ref="A33:B33"/>
    <mergeCell ref="A5:B5"/>
    <mergeCell ref="A42:B42"/>
    <mergeCell ref="A32:B32"/>
    <mergeCell ref="A17:B17"/>
    <mergeCell ref="A23:B23"/>
    <mergeCell ref="A22:B22"/>
    <mergeCell ref="A4:B4"/>
    <mergeCell ref="A38:B38"/>
    <mergeCell ref="A29:B29"/>
    <mergeCell ref="A43:B43"/>
    <mergeCell ref="A19:B19"/>
    <mergeCell ref="A10:B10"/>
    <mergeCell ref="A13:B13"/>
    <mergeCell ref="A44:B44"/>
    <mergeCell ref="A40:B40"/>
    <mergeCell ref="A9:B9"/>
    <mergeCell ref="A31:B31"/>
    <mergeCell ref="A39:B39"/>
    <mergeCell ref="A34:B3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05496"/>
    <outlinePr summaryBelow="1" summaryRight="1"/>
    <pageSetUpPr/>
  </sheetPr>
  <dimension ref="A1:E8"/>
  <sheetViews>
    <sheetView rightToLeft="1" workbookViewId="0">
      <selection activeCell="A1" sqref="A1"/>
    </sheetView>
  </sheetViews>
  <sheetFormatPr baseColWidth="8" defaultRowHeight="15"/>
  <cols>
    <col width="34" customWidth="1" min="1" max="1"/>
    <col width="16" customWidth="1" min="2" max="2"/>
    <col width="22" customWidth="1" min="4" max="4"/>
    <col width="18" customWidth="1" min="5" max="5"/>
  </cols>
  <sheetData>
    <row r="1" ht="30" customHeight="1">
      <c r="A1" s="4" t="inlineStr">
        <is>
          <t>פרמטר</t>
        </is>
      </c>
      <c r="B1" s="4" t="inlineStr">
        <is>
          <t>ערך</t>
        </is>
      </c>
      <c r="D1" s="5" t="inlineStr">
        <is>
          <t>דגם (בונוס יבואן)</t>
        </is>
      </c>
      <c r="E1" s="5" t="inlineStr">
        <is>
          <t>בונוס לעסקה (₪)</t>
        </is>
      </c>
    </row>
    <row r="2">
      <c r="A2" s="6" t="inlineStr">
        <is>
          <t>אחוז עמלה – רכב חדש</t>
        </is>
      </c>
      <c r="B2" s="7" t="n">
        <v>0.08</v>
      </c>
      <c r="D2" s="6" t="inlineStr">
        <is>
          <t>Toyota Corolla</t>
        </is>
      </c>
      <c r="E2" s="8" t="n">
        <v>1500</v>
      </c>
    </row>
    <row r="3">
      <c r="A3" s="6" t="inlineStr">
        <is>
          <t>אחוז עמלה – רכב משומש</t>
        </is>
      </c>
      <c r="B3" s="7" t="n">
        <v>0.12</v>
      </c>
      <c r="D3" s="6" t="inlineStr">
        <is>
          <t>Hyundai Ioniq 5</t>
        </is>
      </c>
      <c r="E3" s="8" t="n">
        <v>2500</v>
      </c>
    </row>
    <row r="4">
      <c r="A4" s="6" t="inlineStr">
        <is>
          <t>יעד כמות עסקאות (חודשי)</t>
        </is>
      </c>
      <c r="B4" s="9" t="n">
        <v>15</v>
      </c>
      <c r="D4" s="6" t="inlineStr">
        <is>
          <t>Kia EV6</t>
        </is>
      </c>
      <c r="E4" s="8" t="n">
        <v>2500</v>
      </c>
    </row>
    <row r="5">
      <c r="A5" s="6" t="inlineStr">
        <is>
          <t>יעד רווח גולמי (חודשי, ₪)</t>
        </is>
      </c>
      <c r="B5" s="10" t="n">
        <v>150000</v>
      </c>
      <c r="D5" s="6" t="inlineStr">
        <is>
          <t>Mazda CX-5</t>
        </is>
      </c>
      <c r="E5" s="8" t="n">
        <v>1200</v>
      </c>
    </row>
    <row r="6">
      <c r="A6" s="6" t="inlineStr">
        <is>
          <t>מכפיל בסיס (ללא יעד)</t>
        </is>
      </c>
      <c r="B6" s="11" t="n">
        <v>1</v>
      </c>
      <c r="D6" s="6" t="inlineStr">
        <is>
          <t>Skoda Octavia</t>
        </is>
      </c>
      <c r="E6" s="8" t="n">
        <v>800</v>
      </c>
    </row>
    <row r="7">
      <c r="A7" s="6" t="inlineStr">
        <is>
          <t>מכפיל – יעד אחד הושג</t>
        </is>
      </c>
      <c r="B7" s="11" t="n">
        <v>1.1</v>
      </c>
      <c r="D7" s="6" t="inlineStr">
        <is>
          <t>ללא בונוס</t>
        </is>
      </c>
      <c r="E7" s="8" t="n">
        <v>0</v>
      </c>
    </row>
    <row r="8">
      <c r="A8" s="6" t="inlineStr">
        <is>
          <t>מכפיל – שני יעדים הושגו</t>
        </is>
      </c>
      <c r="B8" s="11" t="n">
        <v>1.25</v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375623"/>
    <outlinePr summaryBelow="1" summaryRight="1"/>
    <pageSetUpPr/>
  </sheetPr>
  <dimension ref="A1:J51"/>
  <sheetViews>
    <sheetView rightToLeft="1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13" customWidth="1" min="2" max="2"/>
    <col width="15" customWidth="1" min="3" max="3"/>
    <col width="13" customWidth="1" min="4" max="4"/>
    <col width="20" customWidth="1" min="5" max="5"/>
    <col width="15" customWidth="1" min="6" max="6"/>
    <col width="10" customWidth="1" min="7" max="7"/>
    <col width="14" customWidth="1" min="8" max="8"/>
    <col width="13" customWidth="1" min="9" max="9"/>
    <col width="14" customWidth="1" min="10" max="10"/>
  </cols>
  <sheetData>
    <row r="1" ht="36" customHeight="1">
      <c r="A1" s="4" t="inlineStr">
        <is>
          <t>#</t>
        </is>
      </c>
      <c r="B1" s="4" t="inlineStr">
        <is>
          <t>תאריך</t>
        </is>
      </c>
      <c r="C1" s="4" t="inlineStr">
        <is>
          <t>שם לקוח</t>
        </is>
      </c>
      <c r="D1" s="4" t="inlineStr">
        <is>
          <t>סוג רכב
(חדש/משומש)</t>
        </is>
      </c>
      <c r="E1" s="4" t="inlineStr">
        <is>
          <t>דגם</t>
        </is>
      </c>
      <c r="F1" s="4" t="inlineStr">
        <is>
          <t>רווח גולמי
(₪)</t>
        </is>
      </c>
      <c r="G1" s="4" t="inlineStr">
        <is>
          <t>% עמלה</t>
        </is>
      </c>
      <c r="H1" s="4" t="inlineStr">
        <is>
          <t>עמלת בסיס
(₪)</t>
        </is>
      </c>
      <c r="I1" s="4" t="inlineStr">
        <is>
          <t>בונוס דגם
(₪)</t>
        </is>
      </c>
      <c r="J1" s="4" t="inlineStr">
        <is>
          <t>סה"כ עמלה
(₪)</t>
        </is>
      </c>
    </row>
    <row r="2">
      <c r="A2" s="12" t="n">
        <v>1</v>
      </c>
      <c r="B2" s="13" t="inlineStr">
        <is>
          <t>2026-04-01</t>
        </is>
      </c>
      <c r="C2" s="13" t="inlineStr">
        <is>
          <t>כהן דוד</t>
        </is>
      </c>
      <c r="D2" s="13" t="inlineStr">
        <is>
          <t>חדש</t>
        </is>
      </c>
      <c r="E2" s="13" t="inlineStr">
        <is>
          <t>Hyundai Ioniq 5</t>
        </is>
      </c>
      <c r="F2" s="14" t="n">
        <v>18000</v>
      </c>
      <c r="G2" s="15">
        <f>IF(D2="חדש",הגדרות!$B$2,IF(D2="משומש",הגדרות!$B$3,0))</f>
        <v/>
      </c>
      <c r="H2" s="16">
        <f>IFERROR(IF(F2="","",F2*G2),0)</f>
        <v/>
      </c>
      <c r="I2" s="16">
        <f>IFERROR(IF(E2="","",VLOOKUP(E2,הגדרות!$D$2:$E$7,2,FALSE)),0)</f>
        <v/>
      </c>
      <c r="J2" s="16">
        <f>IFERROR(IF(F2="","",H2+I2),"")</f>
        <v/>
      </c>
    </row>
    <row r="3">
      <c r="A3" s="12" t="n">
        <v>2</v>
      </c>
      <c r="B3" s="13" t="inlineStr">
        <is>
          <t>2026-04-03</t>
        </is>
      </c>
      <c r="C3" s="13" t="inlineStr">
        <is>
          <t>לוי שרה</t>
        </is>
      </c>
      <c r="D3" s="13" t="inlineStr">
        <is>
          <t>משומש</t>
        </is>
      </c>
      <c r="E3" s="13" t="inlineStr">
        <is>
          <t>Mazda CX-5</t>
        </is>
      </c>
      <c r="F3" s="14" t="n">
        <v>12000</v>
      </c>
      <c r="G3" s="15">
        <f>IF(D3="חדש",הגדרות!$B$2,IF(D3="משומש",הגדרות!$B$3,0))</f>
        <v/>
      </c>
      <c r="H3" s="16">
        <f>IFERROR(IF(F3="","",F3*G3),0)</f>
        <v/>
      </c>
      <c r="I3" s="16">
        <f>IFERROR(IF(E3="","",VLOOKUP(E3,הגדרות!$D$2:$E$7,2,FALSE)),0)</f>
        <v/>
      </c>
      <c r="J3" s="16">
        <f>IFERROR(IF(F3="","",H3+I3),"")</f>
        <v/>
      </c>
    </row>
    <row r="4">
      <c r="A4" s="12" t="n">
        <v>3</v>
      </c>
      <c r="B4" s="13" t="inlineStr">
        <is>
          <t>2026-04-05</t>
        </is>
      </c>
      <c r="C4" s="13" t="inlineStr">
        <is>
          <t>מזרחי יוסי</t>
        </is>
      </c>
      <c r="D4" s="13" t="inlineStr">
        <is>
          <t>חדש</t>
        </is>
      </c>
      <c r="E4" s="13" t="inlineStr">
        <is>
          <t>Toyota Corolla</t>
        </is>
      </c>
      <c r="F4" s="14" t="n">
        <v>9500</v>
      </c>
      <c r="G4" s="15">
        <f>IF(D4="חדש",הגדרות!$B$2,IF(D4="משומש",הגדרות!$B$3,0))</f>
        <v/>
      </c>
      <c r="H4" s="16">
        <f>IFERROR(IF(F4="","",F4*G4),0)</f>
        <v/>
      </c>
      <c r="I4" s="16">
        <f>IFERROR(IF(E4="","",VLOOKUP(E4,הגדרות!$D$2:$E$7,2,FALSE)),0)</f>
        <v/>
      </c>
      <c r="J4" s="16">
        <f>IFERROR(IF(F4="","",H4+I4),"")</f>
        <v/>
      </c>
    </row>
    <row r="5">
      <c r="A5" s="12" t="n">
        <v>4</v>
      </c>
      <c r="B5" s="13" t="inlineStr">
        <is>
          <t>2026-04-07</t>
        </is>
      </c>
      <c r="C5" s="13" t="inlineStr">
        <is>
          <t>ביטון רחל</t>
        </is>
      </c>
      <c r="D5" s="13" t="inlineStr">
        <is>
          <t>משומש</t>
        </is>
      </c>
      <c r="E5" s="13" t="inlineStr">
        <is>
          <t>ללא בונוס</t>
        </is>
      </c>
      <c r="F5" s="14" t="n">
        <v>14000</v>
      </c>
      <c r="G5" s="15">
        <f>IF(D5="חדש",הגדרות!$B$2,IF(D5="משומש",הגדרות!$B$3,0))</f>
        <v/>
      </c>
      <c r="H5" s="16">
        <f>IFERROR(IF(F5="","",F5*G5),0)</f>
        <v/>
      </c>
      <c r="I5" s="16">
        <f>IFERROR(IF(E5="","",VLOOKUP(E5,הגדרות!$D$2:$E$7,2,FALSE)),0)</f>
        <v/>
      </c>
      <c r="J5" s="16">
        <f>IFERROR(IF(F5="","",H5+I5),"")</f>
        <v/>
      </c>
    </row>
    <row r="6">
      <c r="A6" s="12" t="n">
        <v>5</v>
      </c>
      <c r="B6" s="13" t="inlineStr">
        <is>
          <t>2026-04-08</t>
        </is>
      </c>
      <c r="C6" s="13" t="inlineStr">
        <is>
          <t>דוד משה</t>
        </is>
      </c>
      <c r="D6" s="13" t="inlineStr">
        <is>
          <t>חדש</t>
        </is>
      </c>
      <c r="E6" s="13" t="inlineStr">
        <is>
          <t>Kia EV6</t>
        </is>
      </c>
      <c r="F6" s="14" t="n">
        <v>22000</v>
      </c>
      <c r="G6" s="15">
        <f>IF(D6="חדש",הגדרות!$B$2,IF(D6="משומש",הגדרות!$B$3,0))</f>
        <v/>
      </c>
      <c r="H6" s="16">
        <f>IFERROR(IF(F6="","",F6*G6),0)</f>
        <v/>
      </c>
      <c r="I6" s="16">
        <f>IFERROR(IF(E6="","",VLOOKUP(E6,הגדרות!$D$2:$E$7,2,FALSE)),0)</f>
        <v/>
      </c>
      <c r="J6" s="16">
        <f>IFERROR(IF(F6="","",H6+I6),"")</f>
        <v/>
      </c>
    </row>
    <row r="7">
      <c r="A7" s="12" t="n">
        <v>6</v>
      </c>
      <c r="B7" s="13" t="inlineStr">
        <is>
          <t>2026-04-10</t>
        </is>
      </c>
      <c r="C7" s="13" t="inlineStr">
        <is>
          <t>חן נועה</t>
        </is>
      </c>
      <c r="D7" s="13" t="inlineStr">
        <is>
          <t>משומש</t>
        </is>
      </c>
      <c r="E7" s="13" t="inlineStr">
        <is>
          <t>Skoda Octavia</t>
        </is>
      </c>
      <c r="F7" s="14" t="n">
        <v>8500</v>
      </c>
      <c r="G7" s="15">
        <f>IF(D7="חדש",הגדרות!$B$2,IF(D7="משומש",הגדרות!$B$3,0))</f>
        <v/>
      </c>
      <c r="H7" s="16">
        <f>IFERROR(IF(F7="","",F7*G7),0)</f>
        <v/>
      </c>
      <c r="I7" s="16">
        <f>IFERROR(IF(E7="","",VLOOKUP(E7,הגדרות!$D$2:$E$7,2,FALSE)),0)</f>
        <v/>
      </c>
      <c r="J7" s="16">
        <f>IFERROR(IF(F7="","",H7+I7),"")</f>
        <v/>
      </c>
    </row>
    <row r="8">
      <c r="A8" s="12" t="n">
        <v>7</v>
      </c>
      <c r="B8" s="13" t="inlineStr">
        <is>
          <t>2026-04-12</t>
        </is>
      </c>
      <c r="C8" s="13" t="inlineStr">
        <is>
          <t>פרץ אבי</t>
        </is>
      </c>
      <c r="D8" s="13" t="inlineStr">
        <is>
          <t>חדש</t>
        </is>
      </c>
      <c r="E8" s="13" t="inlineStr">
        <is>
          <t>Toyota Corolla</t>
        </is>
      </c>
      <c r="F8" s="14" t="n">
        <v>11000</v>
      </c>
      <c r="G8" s="15">
        <f>IF(D8="חדש",הגדרות!$B$2,IF(D8="משומש",הגדרות!$B$3,0))</f>
        <v/>
      </c>
      <c r="H8" s="16">
        <f>IFERROR(IF(F8="","",F8*G8),0)</f>
        <v/>
      </c>
      <c r="I8" s="16">
        <f>IFERROR(IF(E8="","",VLOOKUP(E8,הגדרות!$D$2:$E$7,2,FALSE)),0)</f>
        <v/>
      </c>
      <c r="J8" s="16">
        <f>IFERROR(IF(F8="","",H8+I8),"")</f>
        <v/>
      </c>
    </row>
    <row r="9">
      <c r="A9" s="12" t="n">
        <v>8</v>
      </c>
      <c r="B9" s="13" t="inlineStr">
        <is>
          <t>2026-04-15</t>
        </is>
      </c>
      <c r="C9" s="13" t="inlineStr">
        <is>
          <t>שמיר גל</t>
        </is>
      </c>
      <c r="D9" s="13" t="inlineStr">
        <is>
          <t>משומש</t>
        </is>
      </c>
      <c r="E9" s="13" t="inlineStr">
        <is>
          <t>ללא בונוס</t>
        </is>
      </c>
      <c r="F9" s="14" t="n">
        <v>9000</v>
      </c>
      <c r="G9" s="15">
        <f>IF(D9="חדש",הגדרות!$B$2,IF(D9="משומש",הגדרות!$B$3,0))</f>
        <v/>
      </c>
      <c r="H9" s="16">
        <f>IFERROR(IF(F9="","",F9*G9),0)</f>
        <v/>
      </c>
      <c r="I9" s="16">
        <f>IFERROR(IF(E9="","",VLOOKUP(E9,הגדרות!$D$2:$E$7,2,FALSE)),0)</f>
        <v/>
      </c>
      <c r="J9" s="16">
        <f>IFERROR(IF(F9="","",H9+I9),"")</f>
        <v/>
      </c>
    </row>
    <row r="10">
      <c r="A10" s="12" t="n">
        <v>9</v>
      </c>
      <c r="B10" s="13" t="inlineStr">
        <is>
          <t>2026-04-17</t>
        </is>
      </c>
      <c r="C10" s="13" t="inlineStr">
        <is>
          <t>אלון רוני</t>
        </is>
      </c>
      <c r="D10" s="13" t="inlineStr">
        <is>
          <t>חדש</t>
        </is>
      </c>
      <c r="E10" s="13" t="inlineStr">
        <is>
          <t>Hyundai Ioniq 5</t>
        </is>
      </c>
      <c r="F10" s="14" t="n">
        <v>16500</v>
      </c>
      <c r="G10" s="15">
        <f>IF(D10="חדש",הגדרות!$B$2,IF(D10="משומש",הגדרות!$B$3,0))</f>
        <v/>
      </c>
      <c r="H10" s="16">
        <f>IFERROR(IF(F10="","",F10*G10),0)</f>
        <v/>
      </c>
      <c r="I10" s="16">
        <f>IFERROR(IF(E10="","",VLOOKUP(E10,הגדרות!$D$2:$E$7,2,FALSE)),0)</f>
        <v/>
      </c>
      <c r="J10" s="16">
        <f>IFERROR(IF(F10="","",H10+I10),"")</f>
        <v/>
      </c>
    </row>
    <row r="11">
      <c r="A11" s="12" t="n">
        <v>10</v>
      </c>
      <c r="B11" s="13" t="inlineStr">
        <is>
          <t>2026-04-20</t>
        </is>
      </c>
      <c r="C11" s="13" t="inlineStr">
        <is>
          <t>כץ טל</t>
        </is>
      </c>
      <c r="D11" s="13" t="inlineStr">
        <is>
          <t>משומש</t>
        </is>
      </c>
      <c r="E11" s="13" t="inlineStr">
        <is>
          <t>Mazda CX-5</t>
        </is>
      </c>
      <c r="F11" s="14" t="n">
        <v>13000</v>
      </c>
      <c r="G11" s="15">
        <f>IF(D11="חדש",הגדרות!$B$2,IF(D11="משומש",הגדרות!$B$3,0))</f>
        <v/>
      </c>
      <c r="H11" s="16">
        <f>IFERROR(IF(F11="","",F11*G11),0)</f>
        <v/>
      </c>
      <c r="I11" s="16">
        <f>IFERROR(IF(E11="","",VLOOKUP(E11,הגדרות!$D$2:$E$7,2,FALSE)),0)</f>
        <v/>
      </c>
      <c r="J11" s="16">
        <f>IFERROR(IF(F11="","",H11+I11),"")</f>
        <v/>
      </c>
    </row>
    <row r="12">
      <c r="A12" s="12" t="n">
        <v>11</v>
      </c>
      <c r="B12" s="13" t="inlineStr">
        <is>
          <t>2026-04-22</t>
        </is>
      </c>
      <c r="C12" s="13" t="inlineStr">
        <is>
          <t>גולן ורד</t>
        </is>
      </c>
      <c r="D12" s="13" t="inlineStr">
        <is>
          <t>חדש</t>
        </is>
      </c>
      <c r="E12" s="13" t="inlineStr">
        <is>
          <t>Kia EV6</t>
        </is>
      </c>
      <c r="F12" s="14" t="n">
        <v>19000</v>
      </c>
      <c r="G12" s="15">
        <f>IF(D12="חדש",הגדרות!$B$2,IF(D12="משומש",הגדרות!$B$3,0))</f>
        <v/>
      </c>
      <c r="H12" s="16">
        <f>IFERROR(IF(F12="","",F12*G12),0)</f>
        <v/>
      </c>
      <c r="I12" s="16">
        <f>IFERROR(IF(E12="","",VLOOKUP(E12,הגדרות!$D$2:$E$7,2,FALSE)),0)</f>
        <v/>
      </c>
      <c r="J12" s="16">
        <f>IFERROR(IF(F12="","",H12+I12),"")</f>
        <v/>
      </c>
    </row>
    <row r="13">
      <c r="A13" s="12" t="n">
        <v>12</v>
      </c>
      <c r="B13" s="13" t="inlineStr">
        <is>
          <t>2026-04-24</t>
        </is>
      </c>
      <c r="C13" s="13" t="inlineStr">
        <is>
          <t>בן-דוד עמית</t>
        </is>
      </c>
      <c r="D13" s="13" t="inlineStr">
        <is>
          <t>משומש</t>
        </is>
      </c>
      <c r="E13" s="13" t="inlineStr">
        <is>
          <t>Skoda Octavia</t>
        </is>
      </c>
      <c r="F13" s="14" t="n">
        <v>7500</v>
      </c>
      <c r="G13" s="15">
        <f>IF(D13="חדש",הגדרות!$B$2,IF(D13="משומש",הגדרות!$B$3,0))</f>
        <v/>
      </c>
      <c r="H13" s="16">
        <f>IFERROR(IF(F13="","",F13*G13),0)</f>
        <v/>
      </c>
      <c r="I13" s="16">
        <f>IFERROR(IF(E13="","",VLOOKUP(E13,הגדרות!$D$2:$E$7,2,FALSE)),0)</f>
        <v/>
      </c>
      <c r="J13" s="16">
        <f>IFERROR(IF(F13="","",H13+I13),"")</f>
        <v/>
      </c>
    </row>
    <row r="14">
      <c r="A14" s="12" t="n">
        <v>13</v>
      </c>
      <c r="B14" s="13" t="inlineStr">
        <is>
          <t>2026-04-26</t>
        </is>
      </c>
      <c r="C14" s="13" t="inlineStr">
        <is>
          <t>צדוק יעל</t>
        </is>
      </c>
      <c r="D14" s="13" t="inlineStr">
        <is>
          <t>חדש</t>
        </is>
      </c>
      <c r="E14" s="13" t="inlineStr">
        <is>
          <t>Toyota Corolla</t>
        </is>
      </c>
      <c r="F14" s="14" t="n">
        <v>10500</v>
      </c>
      <c r="G14" s="15">
        <f>IF(D14="חדש",הגדרות!$B$2,IF(D14="משומש",הגדרות!$B$3,0))</f>
        <v/>
      </c>
      <c r="H14" s="16">
        <f>IFERROR(IF(F14="","",F14*G14),0)</f>
        <v/>
      </c>
      <c r="I14" s="16">
        <f>IFERROR(IF(E14="","",VLOOKUP(E14,הגדרות!$D$2:$E$7,2,FALSE)),0)</f>
        <v/>
      </c>
      <c r="J14" s="16">
        <f>IFERROR(IF(F14="","",H14+I14),"")</f>
        <v/>
      </c>
    </row>
    <row r="15">
      <c r="A15" s="12" t="n">
        <v>14</v>
      </c>
      <c r="B15" s="13" t="inlineStr">
        <is>
          <t>2026-04-28</t>
        </is>
      </c>
      <c r="C15" s="13" t="inlineStr">
        <is>
          <t>אברהם נדב</t>
        </is>
      </c>
      <c r="D15" s="13" t="inlineStr">
        <is>
          <t>משומש</t>
        </is>
      </c>
      <c r="E15" s="13" t="inlineStr">
        <is>
          <t>ללא בונוס</t>
        </is>
      </c>
      <c r="F15" s="14" t="n">
        <v>11500</v>
      </c>
      <c r="G15" s="15">
        <f>IF(D15="חדש",הגדרות!$B$2,IF(D15="משומש",הגדרות!$B$3,0))</f>
        <v/>
      </c>
      <c r="H15" s="16">
        <f>IFERROR(IF(F15="","",F15*G15),0)</f>
        <v/>
      </c>
      <c r="I15" s="16">
        <f>IFERROR(IF(E15="","",VLOOKUP(E15,הגדרות!$D$2:$E$7,2,FALSE)),0)</f>
        <v/>
      </c>
      <c r="J15" s="16">
        <f>IFERROR(IF(F15="","",H15+I15),"")</f>
        <v/>
      </c>
    </row>
    <row r="16">
      <c r="A16" s="12" t="n">
        <v>15</v>
      </c>
      <c r="B16" s="13" t="inlineStr">
        <is>
          <t>2026-04-30</t>
        </is>
      </c>
      <c r="C16" s="13" t="inlineStr">
        <is>
          <t>מרים אורי</t>
        </is>
      </c>
      <c r="D16" s="13" t="inlineStr">
        <is>
          <t>חדש</t>
        </is>
      </c>
      <c r="E16" s="13" t="inlineStr">
        <is>
          <t>Hyundai Ioniq 5</t>
        </is>
      </c>
      <c r="F16" s="14" t="n">
        <v>20000</v>
      </c>
      <c r="G16" s="15">
        <f>IF(D16="חדש",הגדרות!$B$2,IF(D16="משומש",הגדרות!$B$3,0))</f>
        <v/>
      </c>
      <c r="H16" s="16">
        <f>IFERROR(IF(F16="","",F16*G16),0)</f>
        <v/>
      </c>
      <c r="I16" s="16">
        <f>IFERROR(IF(E16="","",VLOOKUP(E16,הגדרות!$D$2:$E$7,2,FALSE)),0)</f>
        <v/>
      </c>
      <c r="J16" s="16">
        <f>IFERROR(IF(F16="","",H16+I16),"")</f>
        <v/>
      </c>
    </row>
    <row r="17">
      <c r="A17" s="12" t="n">
        <v>16</v>
      </c>
      <c r="B17" s="13" t="n"/>
      <c r="C17" s="13" t="n"/>
      <c r="D17" s="13" t="n"/>
      <c r="E17" s="13" t="n"/>
      <c r="F17" s="14" t="n"/>
      <c r="G17" s="15">
        <f>IF(D17="חדש",הגדרות!$B$2,IF(D17="משומש",הגדרות!$B$3,0))</f>
        <v/>
      </c>
      <c r="H17" s="16">
        <f>IFERROR(IF(F17="","",F17*G17),0)</f>
        <v/>
      </c>
      <c r="I17" s="16">
        <f>IFERROR(IF(E17="","",VLOOKUP(E17,הגדרות!$D$2:$E$7,2,FALSE)),0)</f>
        <v/>
      </c>
      <c r="J17" s="16">
        <f>IFERROR(IF(F17="","",H17+I17),"")</f>
        <v/>
      </c>
    </row>
    <row r="18">
      <c r="A18" s="12" t="n">
        <v>17</v>
      </c>
      <c r="B18" s="13" t="n"/>
      <c r="C18" s="13" t="n"/>
      <c r="D18" s="13" t="n"/>
      <c r="E18" s="13" t="n"/>
      <c r="F18" s="14" t="n"/>
      <c r="G18" s="15">
        <f>IF(D18="חדש",הגדרות!$B$2,IF(D18="משומש",הגדרות!$B$3,0))</f>
        <v/>
      </c>
      <c r="H18" s="16">
        <f>IFERROR(IF(F18="","",F18*G18),0)</f>
        <v/>
      </c>
      <c r="I18" s="16">
        <f>IFERROR(IF(E18="","",VLOOKUP(E18,הגדרות!$D$2:$E$7,2,FALSE)),0)</f>
        <v/>
      </c>
      <c r="J18" s="16">
        <f>IFERROR(IF(F18="","",H18+I18),"")</f>
        <v/>
      </c>
    </row>
    <row r="19">
      <c r="A19" s="12" t="n">
        <v>18</v>
      </c>
      <c r="B19" s="13" t="n"/>
      <c r="C19" s="13" t="n"/>
      <c r="D19" s="13" t="n"/>
      <c r="E19" s="13" t="n"/>
      <c r="F19" s="14" t="n"/>
      <c r="G19" s="15">
        <f>IF(D19="חדש",הגדרות!$B$2,IF(D19="משומש",הגדרות!$B$3,0))</f>
        <v/>
      </c>
      <c r="H19" s="16">
        <f>IFERROR(IF(F19="","",F19*G19),0)</f>
        <v/>
      </c>
      <c r="I19" s="16">
        <f>IFERROR(IF(E19="","",VLOOKUP(E19,הגדרות!$D$2:$E$7,2,FALSE)),0)</f>
        <v/>
      </c>
      <c r="J19" s="16">
        <f>IFERROR(IF(F19="","",H19+I19),"")</f>
        <v/>
      </c>
    </row>
    <row r="20">
      <c r="A20" s="12" t="n">
        <v>19</v>
      </c>
      <c r="B20" s="13" t="n"/>
      <c r="C20" s="13" t="n"/>
      <c r="D20" s="13" t="n"/>
      <c r="E20" s="13" t="n"/>
      <c r="F20" s="14" t="n"/>
      <c r="G20" s="15">
        <f>IF(D20="חדש",הגדרות!$B$2,IF(D20="משומש",הגדרות!$B$3,0))</f>
        <v/>
      </c>
      <c r="H20" s="16">
        <f>IFERROR(IF(F20="","",F20*G20),0)</f>
        <v/>
      </c>
      <c r="I20" s="16">
        <f>IFERROR(IF(E20="","",VLOOKUP(E20,הגדרות!$D$2:$E$7,2,FALSE)),0)</f>
        <v/>
      </c>
      <c r="J20" s="16">
        <f>IFERROR(IF(F20="","",H20+I20),"")</f>
        <v/>
      </c>
    </row>
    <row r="21">
      <c r="A21" s="12" t="n">
        <v>20</v>
      </c>
      <c r="B21" s="13" t="n"/>
      <c r="C21" s="13" t="n"/>
      <c r="D21" s="13" t="n"/>
      <c r="E21" s="13" t="n"/>
      <c r="F21" s="14" t="n"/>
      <c r="G21" s="15">
        <f>IF(D21="חדש",הגדרות!$B$2,IF(D21="משומש",הגדרות!$B$3,0))</f>
        <v/>
      </c>
      <c r="H21" s="16">
        <f>IFERROR(IF(F21="","",F21*G21),0)</f>
        <v/>
      </c>
      <c r="I21" s="16">
        <f>IFERROR(IF(E21="","",VLOOKUP(E21,הגדרות!$D$2:$E$7,2,FALSE)),0)</f>
        <v/>
      </c>
      <c r="J21" s="16">
        <f>IFERROR(IF(F21="","",H21+I21),"")</f>
        <v/>
      </c>
    </row>
    <row r="22">
      <c r="A22" s="12" t="n">
        <v>21</v>
      </c>
      <c r="B22" s="13" t="n"/>
      <c r="C22" s="13" t="n"/>
      <c r="D22" s="13" t="n"/>
      <c r="E22" s="13" t="n"/>
      <c r="F22" s="14" t="n"/>
      <c r="G22" s="15">
        <f>IF(D22="חדש",הגדרות!$B$2,IF(D22="משומש",הגדרות!$B$3,0))</f>
        <v/>
      </c>
      <c r="H22" s="16">
        <f>IFERROR(IF(F22="","",F22*G22),0)</f>
        <v/>
      </c>
      <c r="I22" s="16">
        <f>IFERROR(IF(E22="","",VLOOKUP(E22,הגדרות!$D$2:$E$7,2,FALSE)),0)</f>
        <v/>
      </c>
      <c r="J22" s="16">
        <f>IFERROR(IF(F22="","",H22+I22),"")</f>
        <v/>
      </c>
    </row>
    <row r="23">
      <c r="A23" s="12" t="n">
        <v>22</v>
      </c>
      <c r="B23" s="13" t="n"/>
      <c r="C23" s="13" t="n"/>
      <c r="D23" s="13" t="n"/>
      <c r="E23" s="13" t="n"/>
      <c r="F23" s="14" t="n"/>
      <c r="G23" s="15">
        <f>IF(D23="חדש",הגדרות!$B$2,IF(D23="משומש",הגדרות!$B$3,0))</f>
        <v/>
      </c>
      <c r="H23" s="16">
        <f>IFERROR(IF(F23="","",F23*G23),0)</f>
        <v/>
      </c>
      <c r="I23" s="16">
        <f>IFERROR(IF(E23="","",VLOOKUP(E23,הגדרות!$D$2:$E$7,2,FALSE)),0)</f>
        <v/>
      </c>
      <c r="J23" s="16">
        <f>IFERROR(IF(F23="","",H23+I23),"")</f>
        <v/>
      </c>
    </row>
    <row r="24">
      <c r="A24" s="12" t="n">
        <v>23</v>
      </c>
      <c r="B24" s="13" t="n"/>
      <c r="C24" s="13" t="n"/>
      <c r="D24" s="13" t="n"/>
      <c r="E24" s="13" t="n"/>
      <c r="F24" s="14" t="n"/>
      <c r="G24" s="15">
        <f>IF(D24="חדש",הגדרות!$B$2,IF(D24="משומש",הגדרות!$B$3,0))</f>
        <v/>
      </c>
      <c r="H24" s="16">
        <f>IFERROR(IF(F24="","",F24*G24),0)</f>
        <v/>
      </c>
      <c r="I24" s="16">
        <f>IFERROR(IF(E24="","",VLOOKUP(E24,הגדרות!$D$2:$E$7,2,FALSE)),0)</f>
        <v/>
      </c>
      <c r="J24" s="16">
        <f>IFERROR(IF(F24="","",H24+I24),"")</f>
        <v/>
      </c>
    </row>
    <row r="25">
      <c r="A25" s="12" t="n">
        <v>24</v>
      </c>
      <c r="B25" s="13" t="n"/>
      <c r="C25" s="13" t="n"/>
      <c r="D25" s="13" t="n"/>
      <c r="E25" s="13" t="n"/>
      <c r="F25" s="14" t="n"/>
      <c r="G25" s="15">
        <f>IF(D25="חדש",הגדרות!$B$2,IF(D25="משומש",הגדרות!$B$3,0))</f>
        <v/>
      </c>
      <c r="H25" s="16">
        <f>IFERROR(IF(F25="","",F25*G25),0)</f>
        <v/>
      </c>
      <c r="I25" s="16">
        <f>IFERROR(IF(E25="","",VLOOKUP(E25,הגדרות!$D$2:$E$7,2,FALSE)),0)</f>
        <v/>
      </c>
      <c r="J25" s="16">
        <f>IFERROR(IF(F25="","",H25+I25),"")</f>
        <v/>
      </c>
    </row>
    <row r="26">
      <c r="A26" s="12" t="n">
        <v>25</v>
      </c>
      <c r="B26" s="13" t="n"/>
      <c r="C26" s="13" t="n"/>
      <c r="D26" s="13" t="n"/>
      <c r="E26" s="13" t="n"/>
      <c r="F26" s="14" t="n"/>
      <c r="G26" s="15">
        <f>IF(D26="חדש",הגדרות!$B$2,IF(D26="משומש",הגדרות!$B$3,0))</f>
        <v/>
      </c>
      <c r="H26" s="16">
        <f>IFERROR(IF(F26="","",F26*G26),0)</f>
        <v/>
      </c>
      <c r="I26" s="16">
        <f>IFERROR(IF(E26="","",VLOOKUP(E26,הגדרות!$D$2:$E$7,2,FALSE)),0)</f>
        <v/>
      </c>
      <c r="J26" s="16">
        <f>IFERROR(IF(F26="","",H26+I26),"")</f>
        <v/>
      </c>
    </row>
    <row r="27">
      <c r="A27" s="12" t="n">
        <v>26</v>
      </c>
      <c r="B27" s="13" t="n"/>
      <c r="C27" s="13" t="n"/>
      <c r="D27" s="13" t="n"/>
      <c r="E27" s="13" t="n"/>
      <c r="F27" s="14" t="n"/>
      <c r="G27" s="15">
        <f>IF(D27="חדש",הגדרות!$B$2,IF(D27="משומש",הגדרות!$B$3,0))</f>
        <v/>
      </c>
      <c r="H27" s="16">
        <f>IFERROR(IF(F27="","",F27*G27),0)</f>
        <v/>
      </c>
      <c r="I27" s="16">
        <f>IFERROR(IF(E27="","",VLOOKUP(E27,הגדרות!$D$2:$E$7,2,FALSE)),0)</f>
        <v/>
      </c>
      <c r="J27" s="16">
        <f>IFERROR(IF(F27="","",H27+I27),"")</f>
        <v/>
      </c>
    </row>
    <row r="28">
      <c r="A28" s="12" t="n">
        <v>27</v>
      </c>
      <c r="B28" s="13" t="n"/>
      <c r="C28" s="13" t="n"/>
      <c r="D28" s="13" t="n"/>
      <c r="E28" s="13" t="n"/>
      <c r="F28" s="14" t="n"/>
      <c r="G28" s="15">
        <f>IF(D28="חדש",הגדרות!$B$2,IF(D28="משומש",הגדרות!$B$3,0))</f>
        <v/>
      </c>
      <c r="H28" s="16">
        <f>IFERROR(IF(F28="","",F28*G28),0)</f>
        <v/>
      </c>
      <c r="I28" s="16">
        <f>IFERROR(IF(E28="","",VLOOKUP(E28,הגדרות!$D$2:$E$7,2,FALSE)),0)</f>
        <v/>
      </c>
      <c r="J28" s="16">
        <f>IFERROR(IF(F28="","",H28+I28),"")</f>
        <v/>
      </c>
    </row>
    <row r="29">
      <c r="A29" s="12" t="n">
        <v>28</v>
      </c>
      <c r="B29" s="13" t="n"/>
      <c r="C29" s="13" t="n"/>
      <c r="D29" s="13" t="n"/>
      <c r="E29" s="13" t="n"/>
      <c r="F29" s="14" t="n"/>
      <c r="G29" s="15">
        <f>IF(D29="חדש",הגדרות!$B$2,IF(D29="משומש",הגדרות!$B$3,0))</f>
        <v/>
      </c>
      <c r="H29" s="16">
        <f>IFERROR(IF(F29="","",F29*G29),0)</f>
        <v/>
      </c>
      <c r="I29" s="16">
        <f>IFERROR(IF(E29="","",VLOOKUP(E29,הגדרות!$D$2:$E$7,2,FALSE)),0)</f>
        <v/>
      </c>
      <c r="J29" s="16">
        <f>IFERROR(IF(F29="","",H29+I29),"")</f>
        <v/>
      </c>
    </row>
    <row r="30">
      <c r="A30" s="12" t="n">
        <v>29</v>
      </c>
      <c r="B30" s="13" t="n"/>
      <c r="C30" s="13" t="n"/>
      <c r="D30" s="13" t="n"/>
      <c r="E30" s="13" t="n"/>
      <c r="F30" s="14" t="n"/>
      <c r="G30" s="15">
        <f>IF(D30="חדש",הגדרות!$B$2,IF(D30="משומש",הגדרות!$B$3,0))</f>
        <v/>
      </c>
      <c r="H30" s="16">
        <f>IFERROR(IF(F30="","",F30*G30),0)</f>
        <v/>
      </c>
      <c r="I30" s="16">
        <f>IFERROR(IF(E30="","",VLOOKUP(E30,הגדרות!$D$2:$E$7,2,FALSE)),0)</f>
        <v/>
      </c>
      <c r="J30" s="16">
        <f>IFERROR(IF(F30="","",H30+I30),"")</f>
        <v/>
      </c>
    </row>
    <row r="31">
      <c r="A31" s="12" t="n">
        <v>30</v>
      </c>
      <c r="B31" s="13" t="n"/>
      <c r="C31" s="13" t="n"/>
      <c r="D31" s="13" t="n"/>
      <c r="E31" s="13" t="n"/>
      <c r="F31" s="14" t="n"/>
      <c r="G31" s="15">
        <f>IF(D31="חדש",הגדרות!$B$2,IF(D31="משומש",הגדרות!$B$3,0))</f>
        <v/>
      </c>
      <c r="H31" s="16">
        <f>IFERROR(IF(F31="","",F31*G31),0)</f>
        <v/>
      </c>
      <c r="I31" s="16">
        <f>IFERROR(IF(E31="","",VLOOKUP(E31,הגדרות!$D$2:$E$7,2,FALSE)),0)</f>
        <v/>
      </c>
      <c r="J31" s="16">
        <f>IFERROR(IF(F31="","",H31+I31),"")</f>
        <v/>
      </c>
    </row>
    <row r="32">
      <c r="A32" s="12" t="n">
        <v>31</v>
      </c>
      <c r="B32" s="13" t="n"/>
      <c r="C32" s="13" t="n"/>
      <c r="D32" s="13" t="n"/>
      <c r="E32" s="13" t="n"/>
      <c r="F32" s="14" t="n"/>
      <c r="G32" s="15">
        <f>IF(D32="חדש",הגדרות!$B$2,IF(D32="משומש",הגדרות!$B$3,0))</f>
        <v/>
      </c>
      <c r="H32" s="16">
        <f>IFERROR(IF(F32="","",F32*G32),0)</f>
        <v/>
      </c>
      <c r="I32" s="16">
        <f>IFERROR(IF(E32="","",VLOOKUP(E32,הגדרות!$D$2:$E$7,2,FALSE)),0)</f>
        <v/>
      </c>
      <c r="J32" s="16">
        <f>IFERROR(IF(F32="","",H32+I32),"")</f>
        <v/>
      </c>
    </row>
    <row r="33">
      <c r="A33" s="12" t="n">
        <v>32</v>
      </c>
      <c r="B33" s="13" t="n"/>
      <c r="C33" s="13" t="n"/>
      <c r="D33" s="13" t="n"/>
      <c r="E33" s="13" t="n"/>
      <c r="F33" s="14" t="n"/>
      <c r="G33" s="15">
        <f>IF(D33="חדש",הגדרות!$B$2,IF(D33="משומש",הגדרות!$B$3,0))</f>
        <v/>
      </c>
      <c r="H33" s="16">
        <f>IFERROR(IF(F33="","",F33*G33),0)</f>
        <v/>
      </c>
      <c r="I33" s="16">
        <f>IFERROR(IF(E33="","",VLOOKUP(E33,הגדרות!$D$2:$E$7,2,FALSE)),0)</f>
        <v/>
      </c>
      <c r="J33" s="16">
        <f>IFERROR(IF(F33="","",H33+I33),"")</f>
        <v/>
      </c>
    </row>
    <row r="34">
      <c r="A34" s="12" t="n">
        <v>33</v>
      </c>
      <c r="B34" s="13" t="n"/>
      <c r="C34" s="13" t="n"/>
      <c r="D34" s="13" t="n"/>
      <c r="E34" s="13" t="n"/>
      <c r="F34" s="14" t="n"/>
      <c r="G34" s="15">
        <f>IF(D34="חדש",הגדרות!$B$2,IF(D34="משומש",הגדרות!$B$3,0))</f>
        <v/>
      </c>
      <c r="H34" s="16">
        <f>IFERROR(IF(F34="","",F34*G34),0)</f>
        <v/>
      </c>
      <c r="I34" s="16">
        <f>IFERROR(IF(E34="","",VLOOKUP(E34,הגדרות!$D$2:$E$7,2,FALSE)),0)</f>
        <v/>
      </c>
      <c r="J34" s="16">
        <f>IFERROR(IF(F34="","",H34+I34),"")</f>
        <v/>
      </c>
    </row>
    <row r="35">
      <c r="A35" s="12" t="n">
        <v>34</v>
      </c>
      <c r="B35" s="13" t="n"/>
      <c r="C35" s="13" t="n"/>
      <c r="D35" s="13" t="n"/>
      <c r="E35" s="13" t="n"/>
      <c r="F35" s="14" t="n"/>
      <c r="G35" s="15">
        <f>IF(D35="חדש",הגדרות!$B$2,IF(D35="משומש",הגדרות!$B$3,0))</f>
        <v/>
      </c>
      <c r="H35" s="16">
        <f>IFERROR(IF(F35="","",F35*G35),0)</f>
        <v/>
      </c>
      <c r="I35" s="16">
        <f>IFERROR(IF(E35="","",VLOOKUP(E35,הגדרות!$D$2:$E$7,2,FALSE)),0)</f>
        <v/>
      </c>
      <c r="J35" s="16">
        <f>IFERROR(IF(F35="","",H35+I35),"")</f>
        <v/>
      </c>
    </row>
    <row r="36">
      <c r="A36" s="12" t="n">
        <v>35</v>
      </c>
      <c r="B36" s="13" t="n"/>
      <c r="C36" s="13" t="n"/>
      <c r="D36" s="13" t="n"/>
      <c r="E36" s="13" t="n"/>
      <c r="F36" s="14" t="n"/>
      <c r="G36" s="15">
        <f>IF(D36="חדש",הגדרות!$B$2,IF(D36="משומש",הגדרות!$B$3,0))</f>
        <v/>
      </c>
      <c r="H36" s="16">
        <f>IFERROR(IF(F36="","",F36*G36),0)</f>
        <v/>
      </c>
      <c r="I36" s="16">
        <f>IFERROR(IF(E36="","",VLOOKUP(E36,הגדרות!$D$2:$E$7,2,FALSE)),0)</f>
        <v/>
      </c>
      <c r="J36" s="16">
        <f>IFERROR(IF(F36="","",H36+I36),"")</f>
        <v/>
      </c>
    </row>
    <row r="37">
      <c r="A37" s="12" t="n">
        <v>36</v>
      </c>
      <c r="B37" s="13" t="n"/>
      <c r="C37" s="13" t="n"/>
      <c r="D37" s="13" t="n"/>
      <c r="E37" s="13" t="n"/>
      <c r="F37" s="14" t="n"/>
      <c r="G37" s="15">
        <f>IF(D37="חדש",הגדרות!$B$2,IF(D37="משומש",הגדרות!$B$3,0))</f>
        <v/>
      </c>
      <c r="H37" s="16">
        <f>IFERROR(IF(F37="","",F37*G37),0)</f>
        <v/>
      </c>
      <c r="I37" s="16">
        <f>IFERROR(IF(E37="","",VLOOKUP(E37,הגדרות!$D$2:$E$7,2,FALSE)),0)</f>
        <v/>
      </c>
      <c r="J37" s="16">
        <f>IFERROR(IF(F37="","",H37+I37),"")</f>
        <v/>
      </c>
    </row>
    <row r="38">
      <c r="A38" s="12" t="n">
        <v>37</v>
      </c>
      <c r="B38" s="13" t="n"/>
      <c r="C38" s="13" t="n"/>
      <c r="D38" s="13" t="n"/>
      <c r="E38" s="13" t="n"/>
      <c r="F38" s="14" t="n"/>
      <c r="G38" s="15">
        <f>IF(D38="חדש",הגדרות!$B$2,IF(D38="משומש",הגדרות!$B$3,0))</f>
        <v/>
      </c>
      <c r="H38" s="16">
        <f>IFERROR(IF(F38="","",F38*G38),0)</f>
        <v/>
      </c>
      <c r="I38" s="16">
        <f>IFERROR(IF(E38="","",VLOOKUP(E38,הגדרות!$D$2:$E$7,2,FALSE)),0)</f>
        <v/>
      </c>
      <c r="J38" s="16">
        <f>IFERROR(IF(F38="","",H38+I38),"")</f>
        <v/>
      </c>
    </row>
    <row r="39">
      <c r="A39" s="12" t="n">
        <v>38</v>
      </c>
      <c r="B39" s="13" t="n"/>
      <c r="C39" s="13" t="n"/>
      <c r="D39" s="13" t="n"/>
      <c r="E39" s="13" t="n"/>
      <c r="F39" s="14" t="n"/>
      <c r="G39" s="15">
        <f>IF(D39="חדש",הגדרות!$B$2,IF(D39="משומש",הגדרות!$B$3,0))</f>
        <v/>
      </c>
      <c r="H39" s="16">
        <f>IFERROR(IF(F39="","",F39*G39),0)</f>
        <v/>
      </c>
      <c r="I39" s="16">
        <f>IFERROR(IF(E39="","",VLOOKUP(E39,הגדרות!$D$2:$E$7,2,FALSE)),0)</f>
        <v/>
      </c>
      <c r="J39" s="16">
        <f>IFERROR(IF(F39="","",H39+I39),"")</f>
        <v/>
      </c>
    </row>
    <row r="40">
      <c r="A40" s="12" t="n">
        <v>39</v>
      </c>
      <c r="B40" s="13" t="n"/>
      <c r="C40" s="13" t="n"/>
      <c r="D40" s="13" t="n"/>
      <c r="E40" s="13" t="n"/>
      <c r="F40" s="14" t="n"/>
      <c r="G40" s="15">
        <f>IF(D40="חדש",הגדרות!$B$2,IF(D40="משומש",הגדרות!$B$3,0))</f>
        <v/>
      </c>
      <c r="H40" s="16">
        <f>IFERROR(IF(F40="","",F40*G40),0)</f>
        <v/>
      </c>
      <c r="I40" s="16">
        <f>IFERROR(IF(E40="","",VLOOKUP(E40,הגדרות!$D$2:$E$7,2,FALSE)),0)</f>
        <v/>
      </c>
      <c r="J40" s="16">
        <f>IFERROR(IF(F40="","",H40+I40),"")</f>
        <v/>
      </c>
    </row>
    <row r="41">
      <c r="A41" s="12" t="n">
        <v>40</v>
      </c>
      <c r="B41" s="13" t="n"/>
      <c r="C41" s="13" t="n"/>
      <c r="D41" s="13" t="n"/>
      <c r="E41" s="13" t="n"/>
      <c r="F41" s="14" t="n"/>
      <c r="G41" s="15">
        <f>IF(D41="חדש",הגדרות!$B$2,IF(D41="משומש",הגדרות!$B$3,0))</f>
        <v/>
      </c>
      <c r="H41" s="16">
        <f>IFERROR(IF(F41="","",F41*G41),0)</f>
        <v/>
      </c>
      <c r="I41" s="16">
        <f>IFERROR(IF(E41="","",VLOOKUP(E41,הגדרות!$D$2:$E$7,2,FALSE)),0)</f>
        <v/>
      </c>
      <c r="J41" s="16">
        <f>IFERROR(IF(F41="","",H41+I41),"")</f>
        <v/>
      </c>
    </row>
    <row r="42">
      <c r="A42" s="12" t="n">
        <v>41</v>
      </c>
      <c r="B42" s="13" t="n"/>
      <c r="C42" s="13" t="n"/>
      <c r="D42" s="13" t="n"/>
      <c r="E42" s="13" t="n"/>
      <c r="F42" s="14" t="n"/>
      <c r="G42" s="15">
        <f>IF(D42="חדש",הגדרות!$B$2,IF(D42="משומש",הגדרות!$B$3,0))</f>
        <v/>
      </c>
      <c r="H42" s="16">
        <f>IFERROR(IF(F42="","",F42*G42),0)</f>
        <v/>
      </c>
      <c r="I42" s="16">
        <f>IFERROR(IF(E42="","",VLOOKUP(E42,הגדרות!$D$2:$E$7,2,FALSE)),0)</f>
        <v/>
      </c>
      <c r="J42" s="16">
        <f>IFERROR(IF(F42="","",H42+I42),"")</f>
        <v/>
      </c>
    </row>
    <row r="43">
      <c r="A43" s="12" t="n">
        <v>42</v>
      </c>
      <c r="B43" s="13" t="n"/>
      <c r="C43" s="13" t="n"/>
      <c r="D43" s="13" t="n"/>
      <c r="E43" s="13" t="n"/>
      <c r="F43" s="14" t="n"/>
      <c r="G43" s="15">
        <f>IF(D43="חדש",הגדרות!$B$2,IF(D43="משומש",הגדרות!$B$3,0))</f>
        <v/>
      </c>
      <c r="H43" s="16">
        <f>IFERROR(IF(F43="","",F43*G43),0)</f>
        <v/>
      </c>
      <c r="I43" s="16">
        <f>IFERROR(IF(E43="","",VLOOKUP(E43,הגדרות!$D$2:$E$7,2,FALSE)),0)</f>
        <v/>
      </c>
      <c r="J43" s="16">
        <f>IFERROR(IF(F43="","",H43+I43),"")</f>
        <v/>
      </c>
    </row>
    <row r="44">
      <c r="A44" s="12" t="n">
        <v>43</v>
      </c>
      <c r="B44" s="13" t="n"/>
      <c r="C44" s="13" t="n"/>
      <c r="D44" s="13" t="n"/>
      <c r="E44" s="13" t="n"/>
      <c r="F44" s="14" t="n"/>
      <c r="G44" s="15">
        <f>IF(D44="חדש",הגדרות!$B$2,IF(D44="משומש",הגדרות!$B$3,0))</f>
        <v/>
      </c>
      <c r="H44" s="16">
        <f>IFERROR(IF(F44="","",F44*G44),0)</f>
        <v/>
      </c>
      <c r="I44" s="16">
        <f>IFERROR(IF(E44="","",VLOOKUP(E44,הגדרות!$D$2:$E$7,2,FALSE)),0)</f>
        <v/>
      </c>
      <c r="J44" s="16">
        <f>IFERROR(IF(F44="","",H44+I44),"")</f>
        <v/>
      </c>
    </row>
    <row r="45">
      <c r="A45" s="12" t="n">
        <v>44</v>
      </c>
      <c r="B45" s="13" t="n"/>
      <c r="C45" s="13" t="n"/>
      <c r="D45" s="13" t="n"/>
      <c r="E45" s="13" t="n"/>
      <c r="F45" s="14" t="n"/>
      <c r="G45" s="15">
        <f>IF(D45="חדש",הגדרות!$B$2,IF(D45="משומש",הגדרות!$B$3,0))</f>
        <v/>
      </c>
      <c r="H45" s="16">
        <f>IFERROR(IF(F45="","",F45*G45),0)</f>
        <v/>
      </c>
      <c r="I45" s="16">
        <f>IFERROR(IF(E45="","",VLOOKUP(E45,הגדרות!$D$2:$E$7,2,FALSE)),0)</f>
        <v/>
      </c>
      <c r="J45" s="16">
        <f>IFERROR(IF(F45="","",H45+I45),"")</f>
        <v/>
      </c>
    </row>
    <row r="46">
      <c r="A46" s="12" t="n">
        <v>45</v>
      </c>
      <c r="B46" s="13" t="n"/>
      <c r="C46" s="13" t="n"/>
      <c r="D46" s="13" t="n"/>
      <c r="E46" s="13" t="n"/>
      <c r="F46" s="14" t="n"/>
      <c r="G46" s="15">
        <f>IF(D46="חדש",הגדרות!$B$2,IF(D46="משומש",הגדרות!$B$3,0))</f>
        <v/>
      </c>
      <c r="H46" s="16">
        <f>IFERROR(IF(F46="","",F46*G46),0)</f>
        <v/>
      </c>
      <c r="I46" s="16">
        <f>IFERROR(IF(E46="","",VLOOKUP(E46,הגדרות!$D$2:$E$7,2,FALSE)),0)</f>
        <v/>
      </c>
      <c r="J46" s="16">
        <f>IFERROR(IF(F46="","",H46+I46),"")</f>
        <v/>
      </c>
    </row>
    <row r="47">
      <c r="A47" s="12" t="n">
        <v>46</v>
      </c>
      <c r="B47" s="13" t="n"/>
      <c r="C47" s="13" t="n"/>
      <c r="D47" s="13" t="n"/>
      <c r="E47" s="13" t="n"/>
      <c r="F47" s="14" t="n"/>
      <c r="G47" s="15">
        <f>IF(D47="חדש",הגדרות!$B$2,IF(D47="משומש",הגדרות!$B$3,0))</f>
        <v/>
      </c>
      <c r="H47" s="16">
        <f>IFERROR(IF(F47="","",F47*G47),0)</f>
        <v/>
      </c>
      <c r="I47" s="16">
        <f>IFERROR(IF(E47="","",VLOOKUP(E47,הגדרות!$D$2:$E$7,2,FALSE)),0)</f>
        <v/>
      </c>
      <c r="J47" s="16">
        <f>IFERROR(IF(F47="","",H47+I47),"")</f>
        <v/>
      </c>
    </row>
    <row r="48">
      <c r="A48" s="12" t="n">
        <v>47</v>
      </c>
      <c r="B48" s="13" t="n"/>
      <c r="C48" s="13" t="n"/>
      <c r="D48" s="13" t="n"/>
      <c r="E48" s="13" t="n"/>
      <c r="F48" s="14" t="n"/>
      <c r="G48" s="15">
        <f>IF(D48="חדש",הגדרות!$B$2,IF(D48="משומש",הגדרות!$B$3,0))</f>
        <v/>
      </c>
      <c r="H48" s="16">
        <f>IFERROR(IF(F48="","",F48*G48),0)</f>
        <v/>
      </c>
      <c r="I48" s="16">
        <f>IFERROR(IF(E48="","",VLOOKUP(E48,הגדרות!$D$2:$E$7,2,FALSE)),0)</f>
        <v/>
      </c>
      <c r="J48" s="16">
        <f>IFERROR(IF(F48="","",H48+I48),"")</f>
        <v/>
      </c>
    </row>
    <row r="49">
      <c r="A49" s="12" t="n">
        <v>48</v>
      </c>
      <c r="B49" s="13" t="n"/>
      <c r="C49" s="13" t="n"/>
      <c r="D49" s="13" t="n"/>
      <c r="E49" s="13" t="n"/>
      <c r="F49" s="14" t="n"/>
      <c r="G49" s="15">
        <f>IF(D49="חדש",הגדרות!$B$2,IF(D49="משומש",הגדרות!$B$3,0))</f>
        <v/>
      </c>
      <c r="H49" s="16">
        <f>IFERROR(IF(F49="","",F49*G49),0)</f>
        <v/>
      </c>
      <c r="I49" s="16">
        <f>IFERROR(IF(E49="","",VLOOKUP(E49,הגדרות!$D$2:$E$7,2,FALSE)),0)</f>
        <v/>
      </c>
      <c r="J49" s="16">
        <f>IFERROR(IF(F49="","",H49+I49),"")</f>
        <v/>
      </c>
    </row>
    <row r="50">
      <c r="A50" s="12" t="n">
        <v>49</v>
      </c>
      <c r="B50" s="13" t="n"/>
      <c r="C50" s="13" t="n"/>
      <c r="D50" s="13" t="n"/>
      <c r="E50" s="13" t="n"/>
      <c r="F50" s="14" t="n"/>
      <c r="G50" s="15">
        <f>IF(D50="חדש",הגדרות!$B$2,IF(D50="משומש",הגדרות!$B$3,0))</f>
        <v/>
      </c>
      <c r="H50" s="16">
        <f>IFERROR(IF(F50="","",F50*G50),0)</f>
        <v/>
      </c>
      <c r="I50" s="16">
        <f>IFERROR(IF(E50="","",VLOOKUP(E50,הגדרות!$D$2:$E$7,2,FALSE)),0)</f>
        <v/>
      </c>
      <c r="J50" s="16">
        <f>IFERROR(IF(F50="","",H50+I50),"")</f>
        <v/>
      </c>
    </row>
    <row r="51">
      <c r="A51" s="12" t="n">
        <v>50</v>
      </c>
      <c r="B51" s="13" t="n"/>
      <c r="C51" s="13" t="n"/>
      <c r="D51" s="13" t="n"/>
      <c r="E51" s="13" t="n"/>
      <c r="F51" s="14" t="n"/>
      <c r="G51" s="15">
        <f>IF(D51="חדש",הגדרות!$B$2,IF(D51="משומש",הגדרות!$B$3,0))</f>
        <v/>
      </c>
      <c r="H51" s="16">
        <f>IFERROR(IF(F51="","",F51*G51),0)</f>
        <v/>
      </c>
      <c r="I51" s="16">
        <f>IFERROR(IF(E51="","",VLOOKUP(E51,הגדרות!$D$2:$E$7,2,FALSE)),0)</f>
        <v/>
      </c>
      <c r="J51" s="16">
        <f>IFERROR(IF(F51="","",H51+I51),"")</f>
        <v/>
      </c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00833C00"/>
    <outlinePr summaryBelow="1" summaryRight="1"/>
    <pageSetUpPr/>
  </sheetPr>
  <dimension ref="A1:F18"/>
  <sheetViews>
    <sheetView rightToLeft="1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2" customWidth="1" min="4" max="4"/>
    <col width="16" customWidth="1" min="5" max="5"/>
    <col width="14" customWidth="1" min="6" max="6"/>
  </cols>
  <sheetData>
    <row r="1" ht="32" customHeight="1">
      <c r="A1" s="17" t="inlineStr">
        <is>
          <t>📊 סיכום חודשי – עמלות</t>
        </is>
      </c>
    </row>
    <row r="2">
      <c r="A2" s="4" t="inlineStr">
        <is>
          <t>ביצועים בפועל</t>
        </is>
      </c>
      <c r="B2" s="4" t="inlineStr">
        <is>
          <t>ערך</t>
        </is>
      </c>
      <c r="D2" t="inlineStr">
        <is>
          <t>סוג</t>
        </is>
      </c>
      <c r="E2" t="inlineStr">
        <is>
          <t>כמות</t>
        </is>
      </c>
    </row>
    <row r="3">
      <c r="A3" s="18" t="inlineStr">
        <is>
          <t>מספר עסקאות שנסגרו</t>
        </is>
      </c>
      <c r="B3" s="19">
        <f>COUNTIF(עסקאות!D2:D51,"&lt;&gt;"&amp;"")</f>
        <v/>
      </c>
      <c r="D3" t="inlineStr">
        <is>
          <t>חדש</t>
        </is>
      </c>
      <c r="E3">
        <f>COUNTIF(עסקאות!D2:D51,"חדש")</f>
        <v/>
      </c>
    </row>
    <row r="4">
      <c r="A4" s="18" t="inlineStr">
        <is>
          <t>סך רווח גולמי (₪)</t>
        </is>
      </c>
      <c r="B4" s="20">
        <f>SUMIF(עסקאות!F2:F51,"&gt;0")</f>
        <v/>
      </c>
      <c r="D4" t="inlineStr">
        <is>
          <t>משומש</t>
        </is>
      </c>
      <c r="E4">
        <f>COUNTIF(עסקאות!D2:D51,"משומש")</f>
        <v/>
      </c>
    </row>
    <row r="5">
      <c r="A5" s="18" t="inlineStr">
        <is>
          <t>סך עמלות בסיס (₪)</t>
        </is>
      </c>
      <c r="B5" s="20">
        <f>SUMIF(עסקאות!H2:H51,"&gt;0")</f>
        <v/>
      </c>
    </row>
    <row r="6">
      <c r="A6" s="18" t="inlineStr">
        <is>
          <t>סך בונוסי דגמים (₪)</t>
        </is>
      </c>
      <c r="B6" s="20">
        <f>SUMIF(עסקאות!I2:I51,"&gt;0")</f>
        <v/>
      </c>
      <c r="D6" t="inlineStr">
        <is>
          <t>סוג</t>
        </is>
      </c>
      <c r="E6" t="inlineStr">
        <is>
          <t>עמלה בסיס ₪</t>
        </is>
      </c>
    </row>
    <row r="7">
      <c r="A7" s="18" t="inlineStr">
        <is>
          <t>סך עמלות לפני מכפיל (₪)</t>
        </is>
      </c>
      <c r="B7" s="20">
        <f>B5+B6</f>
        <v/>
      </c>
      <c r="D7" t="inlineStr">
        <is>
          <t>חדש</t>
        </is>
      </c>
      <c r="E7">
        <f>SUMPRODUCT((עסקאות!D2:D51="חדש")*(עסקאות!H2:H51))</f>
        <v/>
      </c>
    </row>
    <row r="8">
      <c r="D8" t="inlineStr">
        <is>
          <t>משומש</t>
        </is>
      </c>
      <c r="E8">
        <f>SUMPRODUCT((עסקאות!D2:D51="משומש")*(עסקאות!H2:H51))</f>
        <v/>
      </c>
    </row>
    <row r="9">
      <c r="A9" s="5" t="inlineStr">
        <is>
          <t>יעדים ועמידה בהם</t>
        </is>
      </c>
      <c r="B9" s="5" t="inlineStr">
        <is>
          <t>ערך</t>
        </is>
      </c>
    </row>
    <row r="10">
      <c r="A10" s="18" t="inlineStr">
        <is>
          <t>יעד כמות עסקאות</t>
        </is>
      </c>
      <c r="B10" s="19">
        <f>הגדרות!B4</f>
        <v/>
      </c>
      <c r="D10" t="inlineStr">
        <is>
          <t>מרכיב</t>
        </is>
      </c>
      <c r="E10" t="inlineStr">
        <is>
          <t>₪</t>
        </is>
      </c>
    </row>
    <row r="11">
      <c r="A11" s="18" t="inlineStr">
        <is>
          <t>יעד רווח גולמי (₪)</t>
        </is>
      </c>
      <c r="B11" s="20">
        <f>הגדרות!B5</f>
        <v/>
      </c>
      <c r="D11" t="inlineStr">
        <is>
          <t>עמלות בסיס</t>
        </is>
      </c>
      <c r="E11">
        <f>B5</f>
        <v/>
      </c>
    </row>
    <row r="12">
      <c r="A12" s="18" t="inlineStr">
        <is>
          <t>עמד ביעד כמות?</t>
        </is>
      </c>
      <c r="B12" s="21">
        <f>IF(B3&gt;=B10,"✅ כן","❌ לא")</f>
        <v/>
      </c>
      <c r="D12" t="inlineStr">
        <is>
          <t>בונוסי דגמים</t>
        </is>
      </c>
      <c r="E12">
        <f>B6</f>
        <v/>
      </c>
    </row>
    <row r="13">
      <c r="A13" s="18" t="inlineStr">
        <is>
          <t>עמד ביעד רווחיות?</t>
        </is>
      </c>
      <c r="B13" s="21">
        <f>IF(B4&gt;=B11,"✅ כן","❌ לא")</f>
        <v/>
      </c>
    </row>
    <row r="14">
      <c r="A14" s="18" t="inlineStr">
        <is>
          <t>מספר יעדים שהושגו</t>
        </is>
      </c>
      <c r="B14" s="19">
        <f>IF(B12="✅ כן",1,0)+IF(B13="✅ כן",1,0)</f>
        <v/>
      </c>
      <c r="D14" t="inlineStr">
        <is>
          <t>יעד</t>
        </is>
      </c>
      <c r="E14" t="inlineStr">
        <is>
          <t>יעד</t>
        </is>
      </c>
      <c r="F14" t="inlineStr">
        <is>
          <t>בפועל</t>
        </is>
      </c>
    </row>
    <row r="15">
      <c r="D15" t="inlineStr">
        <is>
          <t>כמות עסקאות</t>
        </is>
      </c>
      <c r="E15">
        <f>B10</f>
        <v/>
      </c>
      <c r="F15">
        <f>B3</f>
        <v/>
      </c>
    </row>
    <row r="16">
      <c r="A16" s="22" t="inlineStr">
        <is>
          <t>חישוב סופי</t>
        </is>
      </c>
      <c r="B16" s="22" t="inlineStr">
        <is>
          <t>ערך</t>
        </is>
      </c>
      <c r="D16" t="inlineStr">
        <is>
          <t>רווח גולמי (אלפי ₪)</t>
        </is>
      </c>
      <c r="E16">
        <f>B11/1000</f>
        <v/>
      </c>
      <c r="F16">
        <f>B4/1000</f>
        <v/>
      </c>
    </row>
    <row r="17">
      <c r="A17" s="18" t="inlineStr">
        <is>
          <t>מכפיל יעדים שחל</t>
        </is>
      </c>
      <c r="B17" s="23">
        <f>IF(B14=2,הגדרות!$B$8,IF(B14=1,הגדרות!$B$7,הגדרות!$B$6))</f>
        <v/>
      </c>
    </row>
    <row r="18">
      <c r="A18" s="24" t="inlineStr">
        <is>
          <t>🏆 עמלה סופית לתשלום (₪)</t>
        </is>
      </c>
      <c r="B18" s="25">
        <f>B7*B17</f>
        <v/>
      </c>
    </row>
  </sheetData>
  <mergeCells count="1">
    <mergeCell ref="A1:B1"/>
  </mergeCells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2026-04-29T09:10:04Z</dcterms:created>
  <dcterms:modified xmlns:dcterms="http://purl.org/dc/terms/" xmlns:xsi="http://www.w3.org/2001/XMLSchema-instance" xsi:type="dcterms:W3CDTF">2026-04-29T09:10:04Z</dcterms:modified>
</cp:coreProperties>
</file>