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wp\excel\static\temp\"/>
    </mc:Choice>
  </mc:AlternateContent>
  <xr:revisionPtr revIDLastSave="0" documentId="13_ncr:1_{ACEEB504-4716-4350-8B2A-1E38A8FE6283}" xr6:coauthVersionLast="47" xr6:coauthVersionMax="47" xr10:uidLastSave="{00000000-0000-0000-0000-000000000000}"/>
  <bookViews>
    <workbookView xWindow="-108" yWindow="-108" windowWidth="23256" windowHeight="12456" xr2:uid="{E7C47B42-88DD-4B47-89CC-0A390DE6E586}"/>
  </bookViews>
  <sheets>
    <sheet name="ברוכים הבאים" sheetId="7" r:id="rId1"/>
    <sheet name="הגדרות עסק" sheetId="2" r:id="rId2"/>
    <sheet name="מאגר חומרי גלם" sheetId="3" r:id="rId3"/>
    <sheet name="מתכון" sheetId="4" r:id="rId4"/>
    <sheet name="היסטוריה" sheetId="5" r:id="rId5"/>
    <sheet name="דשבורד" sheetId="6" r:id="rId6"/>
  </sheets>
  <externalReferences>
    <externalReference r:id="rId7"/>
  </externalReferences>
  <definedNames>
    <definedName name="OwnersList">[1]הגדרות!$B$2:$B$10</definedName>
    <definedName name="PriorityList">[1]הגדרות!$D$2:$D$10</definedName>
    <definedName name="ProjectsList">[1]הגדרות!$A$2:$A$10</definedName>
    <definedName name="StatusList">[1]הגדרות!$C$2:$C$10</definedName>
    <definedName name="ימי_עבודה_בשבוע">"הגדרות!$B$11"</definedName>
    <definedName name="שכר_שעתי">"הגדרות!$B$9"</definedName>
    <definedName name="שעות_יום_עבודה">"הגדרות!$B$10"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6" l="1"/>
  <c r="C8" i="6"/>
  <c r="C6" i="6"/>
  <c r="C5" i="6"/>
  <c r="G24" i="3"/>
  <c r="F24" i="3"/>
  <c r="G23" i="3"/>
  <c r="F23" i="3"/>
  <c r="G22" i="3"/>
  <c r="F22" i="3"/>
  <c r="G21" i="3"/>
  <c r="F21" i="3"/>
  <c r="G20" i="3"/>
  <c r="F20" i="3"/>
  <c r="G19" i="3"/>
  <c r="F19" i="3"/>
  <c r="G18" i="3"/>
  <c r="F18" i="3"/>
  <c r="G17" i="3"/>
  <c r="F17" i="3"/>
  <c r="G16" i="3"/>
  <c r="F16" i="3"/>
  <c r="G15" i="3"/>
  <c r="F15" i="3"/>
  <c r="E46" i="4" l="1"/>
  <c r="F34" i="4"/>
  <c r="F11" i="6"/>
  <c r="F8" i="6"/>
  <c r="F7" i="6"/>
  <c r="F5" i="6"/>
  <c r="G24" i="5"/>
  <c r="F24" i="5"/>
  <c r="G23" i="5"/>
  <c r="F23" i="5"/>
  <c r="G22" i="5"/>
  <c r="F22" i="5"/>
  <c r="G21" i="5"/>
  <c r="F21" i="5"/>
  <c r="G20" i="5"/>
  <c r="F20" i="5"/>
  <c r="G19" i="5"/>
  <c r="F19" i="5"/>
  <c r="G18" i="5"/>
  <c r="F18" i="5"/>
  <c r="G17" i="5"/>
  <c r="F17" i="5"/>
  <c r="G16" i="5"/>
  <c r="F16" i="5"/>
  <c r="G15" i="5"/>
  <c r="F15" i="5"/>
  <c r="G14" i="5"/>
  <c r="F14" i="5"/>
  <c r="G13" i="5"/>
  <c r="F13" i="5"/>
  <c r="G12" i="5"/>
  <c r="F12" i="5"/>
  <c r="G11" i="5"/>
  <c r="F11" i="5"/>
  <c r="F10" i="5"/>
  <c r="G10" i="5" s="1"/>
  <c r="F9" i="5"/>
  <c r="G9" i="5" s="1"/>
  <c r="F8" i="5"/>
  <c r="G8" i="5" s="1"/>
  <c r="F7" i="5"/>
  <c r="G7" i="5" s="1"/>
  <c r="F6" i="5"/>
  <c r="G6" i="5" s="1"/>
  <c r="F5" i="5"/>
  <c r="C24" i="4"/>
  <c r="C51" i="4"/>
  <c r="E42" i="4"/>
  <c r="E47" i="4" s="1"/>
  <c r="F33" i="4"/>
  <c r="E33" i="4"/>
  <c r="F32" i="4"/>
  <c r="E32" i="4"/>
  <c r="F31" i="4"/>
  <c r="E31" i="4"/>
  <c r="F30" i="4"/>
  <c r="E30" i="4"/>
  <c r="F29" i="4"/>
  <c r="E29" i="4"/>
  <c r="F28" i="4"/>
  <c r="E28" i="4"/>
  <c r="E22" i="4"/>
  <c r="F22" i="4" s="1"/>
  <c r="D22" i="4"/>
  <c r="E21" i="4"/>
  <c r="F21" i="4" s="1"/>
  <c r="D21" i="4"/>
  <c r="E20" i="4"/>
  <c r="F20" i="4" s="1"/>
  <c r="D20" i="4"/>
  <c r="E19" i="4"/>
  <c r="F19" i="4" s="1"/>
  <c r="D19" i="4"/>
  <c r="E18" i="4"/>
  <c r="F18" i="4" s="1"/>
  <c r="D18" i="4"/>
  <c r="E17" i="4"/>
  <c r="F17" i="4" s="1"/>
  <c r="D17" i="4"/>
  <c r="E16" i="4"/>
  <c r="F16" i="4" s="1"/>
  <c r="D16" i="4"/>
  <c r="E15" i="4"/>
  <c r="F15" i="4" s="1"/>
  <c r="D15" i="4"/>
  <c r="E14" i="4"/>
  <c r="F14" i="4" s="1"/>
  <c r="D14" i="4"/>
  <c r="E13" i="4"/>
  <c r="F13" i="4" s="1"/>
  <c r="D13" i="4"/>
  <c r="E12" i="4"/>
  <c r="F12" i="4" s="1"/>
  <c r="D12" i="4"/>
  <c r="E11" i="4"/>
  <c r="F11" i="4" s="1"/>
  <c r="D11" i="4"/>
  <c r="G14" i="3"/>
  <c r="F14" i="3"/>
  <c r="G13" i="3"/>
  <c r="F13" i="3"/>
  <c r="G12" i="3"/>
  <c r="F12" i="3"/>
  <c r="G11" i="3"/>
  <c r="F11" i="3"/>
  <c r="G10" i="3"/>
  <c r="F10" i="3"/>
  <c r="G9" i="3"/>
  <c r="F9" i="3"/>
  <c r="G8" i="3"/>
  <c r="F8" i="3"/>
  <c r="G7" i="3"/>
  <c r="F7" i="3"/>
  <c r="G6" i="3"/>
  <c r="F6" i="3"/>
  <c r="G5" i="3"/>
  <c r="F5" i="3"/>
  <c r="F9" i="6" l="1"/>
  <c r="G5" i="5"/>
  <c r="F10" i="6" s="1"/>
  <c r="F6" i="6"/>
  <c r="C22" i="6"/>
  <c r="C9" i="6"/>
  <c r="F23" i="4"/>
  <c r="F24" i="4" l="1"/>
  <c r="E45" i="4" s="1"/>
  <c r="C7" i="6" l="1"/>
  <c r="C20" i="6"/>
  <c r="E49" i="4"/>
  <c r="C10" i="6" s="1"/>
  <c r="E52" i="4" l="1"/>
  <c r="C11" i="6" l="1"/>
  <c r="C23" i="6"/>
  <c r="C24" i="6" s="1"/>
  <c r="E54" i="4"/>
  <c r="C12" i="6" l="1"/>
  <c r="E57" i="4"/>
  <c r="E59" i="4" s="1"/>
  <c r="E60" i="4" s="1"/>
  <c r="E21" i="6"/>
  <c r="E20" i="6"/>
  <c r="E22" i="6"/>
  <c r="E23" i="6"/>
  <c r="E62" i="4" l="1"/>
  <c r="C15" i="6" s="1"/>
  <c r="C13" i="6"/>
  <c r="E61" i="4"/>
  <c r="C14" i="6" s="1"/>
  <c r="E2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5" authorId="0" shapeId="0" xr:uid="{7D48DF76-09C3-43E3-B7E6-49A0EB001ADB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דוגמה: 60 – חשבי כמה את רוצה להרוויח לשעת עבודה</t>
        </r>
      </text>
    </comment>
    <comment ref="C6" authorId="0" shapeId="0" xr:uid="{C445D893-F457-4E95-872D-87E837343D40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דוגמה: 8 – ניתן לחשב לפי חשבון חשמל חודשי</t>
        </r>
      </text>
    </comment>
    <comment ref="C7" authorId="0" shapeId="0" xr:uid="{F290DC01-B415-4574-81A9-F7A5DC3D0C03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דוגמה: 40 – כולל דלק, חנייה, זמן נסיעה</t>
        </r>
      </text>
    </comment>
    <comment ref="C8" authorId="0" shapeId="0" xr:uid="{D2E5C3CC-CC14-4A77-B77B-3833B8928D48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דוגמה: 15% (הקלידי 0.15) – שכירות, חשמל, מים, כלים</t>
        </r>
      </text>
    </comment>
    <comment ref="C9" authorId="0" shapeId="0" xr:uid="{F5146E55-8D9E-4725-AB70-5F19BC8573FA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דוגמה: 10% (הקלידי 0.10) – שיירים, שפיכות, כשלונות</t>
        </r>
      </text>
    </comment>
    <comment ref="C10" authorId="0" shapeId="0" xr:uid="{83995AF9-EE32-4FB8-92F9-8F176767D3CA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דוגמה: ₪ או $ או €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4" authorId="0" shapeId="0" xr:uid="{3357CB2E-F848-4C7C-9E5D-26534C97F490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דוגמה: קמח לבן, חמאה, שוקולד מריר, ביצים...</t>
        </r>
      </text>
    </comment>
    <comment ref="C4" authorId="0" shapeId="0" xr:uid="{A5C459F1-9854-48AD-9896-A7FC1D19B48A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בחרי מהרשימה: ק"ג, ליטר, גרם, מ"ל, יחידה</t>
        </r>
      </text>
    </comment>
    <comment ref="D4" authorId="0" shapeId="0" xr:uid="{1FF5FBE6-D925-4BD5-B4DC-BBB4F0847AFE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דוגמה: 1 (אם קניתם ק"ג), 200 (אם חפיסה של 200 גרם), 12 (תבנית ביצים)</t>
        </r>
      </text>
    </comment>
    <comment ref="E4" authorId="0" shapeId="0" xr:uid="{75754D30-29FA-46EB-9A1F-B44BEC8B19D2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דוגמה: 12.90 – המחיר ששילמת בקופה</t>
        </r>
      </text>
    </comment>
    <comment ref="F4" authorId="0" shapeId="0" xr:uid="{2A922DF5-0502-4214-BE3B-05912E7EE63C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שדה מחושב אוטומטית – אין צורך להזין</t>
        </r>
      </text>
    </comment>
    <comment ref="G4" authorId="0" shapeId="0" xr:uid="{3AC74463-46C6-4E05-A31A-C807E4A26E97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שדה מחושב אוטומטית – ק"ג הופך לגרם, ליטר הופך למ"ל</t>
        </r>
      </text>
    </comment>
    <comment ref="H4" authorId="0" shapeId="0" xr:uid="{134892B2-0F0C-427E-8E69-D9EAF2211EF1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דוגמה: מותג טרה, סיטונאי רמי לוי, תוקף קצר...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5" authorId="0" shapeId="0" xr:uid="{F3B343B5-DEED-4369-A4BD-45BE1E1E7B14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דוגמה: עוגת שוקולד ליום הולדת, עוגיות לחתונה, קאפקייקס 10 יח'</t>
        </r>
      </text>
    </comment>
    <comment ref="C6" authorId="0" shapeId="0" xr:uid="{6624948D-D8BC-417C-9B35-BB7092351E6B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דוגמה: עוגה בשלוש שכבות עם קרם שוקולד ופירות</t>
        </r>
      </text>
    </comment>
    <comment ref="C7" authorId="0" shapeId="0" xr:uid="{E4CF6BDD-741C-4A32-8590-8B250AC3107E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דוגמה: 12 (מספר המנות/יחידות שהמתכון מייצר)</t>
        </r>
      </text>
    </comment>
    <comment ref="C24" authorId="0" shapeId="0" xr:uid="{31C0AFD3-E84E-4BB4-B8FD-D9852B688B28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דוגמה: 10% – ניתן לשנות לכל מתכון. ברירת מחדל מגיעה מהגדרות.</t>
        </r>
      </text>
    </comment>
    <comment ref="E38" authorId="0" shapeId="0" xr:uid="{7C527567-2FC7-4296-910B-BF13D34E61A1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דוגמה: 15 (עלות קופסה + סרט)</t>
        </r>
      </text>
    </comment>
    <comment ref="E39" authorId="0" shapeId="0" xr:uid="{A12DC1C0-0B46-45AC-A3F8-A784876B9982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דוגמה: 30 (עלות משלוח ללקוח)</t>
        </r>
      </text>
    </comment>
    <comment ref="E40" authorId="0" shapeId="0" xr:uid="{0DFF3F63-6A14-44E3-A78E-3264A391546D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דוגמה: 45 (תבנית מיוחדת שנקנתה למוצר זה)</t>
        </r>
      </text>
    </comment>
    <comment ref="E41" authorId="0" shapeId="0" xr:uid="{76B36A35-5B37-4830-9D2E-BAA37874063B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דוגמה: 10 (כל עלות נוספת שלא מתאימה לקטגוריות אחרות)</t>
        </r>
      </text>
    </comment>
    <comment ref="C56" authorId="0" shapeId="0" xr:uid="{AA68C91E-324A-43C7-803E-836188EB1155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דוגמה: 30% (הקלידי 0.30). המרווח שאת רוצה להרוויח מעל העלות.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4" authorId="0" shapeId="0" xr:uid="{A480C108-BE2B-4A92-A3D9-988DB0E8FF30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דוגמה: 15/01/2025</t>
        </r>
      </text>
    </comment>
    <comment ref="C4" authorId="0" shapeId="0" xr:uid="{5E1482F2-57C4-4A6D-AEE1-9F3E7F946A95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דוגמה: עוגת שוקולד ליום הולדת</t>
        </r>
      </text>
    </comment>
    <comment ref="D4" authorId="0" shapeId="0" xr:uid="{03483090-B263-4397-9F27-79C2A318BD7B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העתיקי מתא E54 בלשונית מתכון</t>
        </r>
      </text>
    </comment>
    <comment ref="E4" authorId="0" shapeId="0" xr:uid="{0DCAC841-D488-4FA9-8F8D-CF363A74D17C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העתיקי מתא E60 בלשונית מתכון</t>
        </r>
      </text>
    </comment>
    <comment ref="F4" authorId="0" shapeId="0" xr:uid="{C6F88F26-0452-4DF1-8B31-0B2767AC4838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שדה מחושב אוטומטית</t>
        </r>
      </text>
    </comment>
    <comment ref="G4" authorId="0" shapeId="0" xr:uid="{04573AA8-35A8-4437-A50E-DEA85A757D93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שדה מחושב אוטומטית</t>
        </r>
      </text>
    </comment>
    <comment ref="H4" authorId="0" shapeId="0" xr:uid="{91DFE7FE-43A3-4A72-92EA-92CA30A22BB0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דוגמה: 12</t>
        </r>
      </text>
    </comment>
    <comment ref="I4" authorId="0" shapeId="0" xr:uid="{4BD54D19-59F6-4532-9DCE-60B44C73ED13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דוגמה: לחתונת מרים, הזמנה לשבת</t>
        </r>
      </text>
    </comment>
  </commentList>
</comments>
</file>

<file path=xl/sharedStrings.xml><?xml version="1.0" encoding="utf-8"?>
<sst xmlns="http://schemas.openxmlformats.org/spreadsheetml/2006/main" count="298" uniqueCount="251">
  <si>
    <t>⚙️  הגדרות עסק</t>
  </si>
  <si>
    <t>פרמטרים גלובליים המשפיעים על כל חישובי התמחור</t>
  </si>
  <si>
    <t>פרמטר</t>
  </si>
  <si>
    <t>ערך</t>
  </si>
  <si>
    <t>הסבר</t>
  </si>
  <si>
    <t>💰</t>
  </si>
  <si>
    <t>עלות שעת עבודה ידנית</t>
  </si>
  <si>
    <t>עלות לשעה עבור עבודת הכנה, עיצוב, קישוט וכו'</t>
  </si>
  <si>
    <t>🔥</t>
  </si>
  <si>
    <t>עלות שעת תנור (חשמל בלבד)</t>
  </si>
  <si>
    <t>עלות חשמל בלבד לשעת הפעלת תנור</t>
  </si>
  <si>
    <t>🚗</t>
  </si>
  <si>
    <t>עלות שעת לוגיסטיקה / קנייה</t>
  </si>
  <si>
    <t>עלות לשעה עבור נסיעות, קניות, איסוף חומרים</t>
  </si>
  <si>
    <t>📊</t>
  </si>
  <si>
    <t>מקדם תקורה כללי (חשמל, שכירות, כלים)</t>
  </si>
  <si>
    <t>אחוז שמתווסף לכיסוי הוצאות קבועות</t>
  </si>
  <si>
    <t>♻️</t>
  </si>
  <si>
    <t>אחוז בזבוז ברירת מחדל</t>
  </si>
  <si>
    <t>אחוז חומר גלם שהולך לפח (שיירים, טעויות)</t>
  </si>
  <si>
    <t>💱</t>
  </si>
  <si>
    <t>מטבע</t>
  </si>
  <si>
    <t>₪</t>
  </si>
  <si>
    <t>סמל המטבע שיוצג בחישובים</t>
  </si>
  <si>
    <t>💡 טיפ: ערכים אלה משפיעים על כל המתכונים. שיני אותם בכל עת – החישובים יתעדכנו אוטומטית.</t>
  </si>
  <si>
    <t>📦  מאגר חומרי גלם</t>
  </si>
  <si>
    <t>הגדירי כל חומר גלם פעם אחת – והוא ישמש בכל המתכונים אוטומטית</t>
  </si>
  <si>
    <t>#</t>
  </si>
  <si>
    <t>שם החומר</t>
  </si>
  <si>
    <t>יחידת רכישה</t>
  </si>
  <si>
    <t>כמות ביחידה</t>
  </si>
  <si>
    <t>מחיר רכישה (₪)</t>
  </si>
  <si>
    <t>עלות ליחידת בסיס</t>
  </si>
  <si>
    <t>יחידת בסיס</t>
  </si>
  <si>
    <t>הערות</t>
  </si>
  <si>
    <t>קמח לבן</t>
  </si>
  <si>
    <t>ק"ג</t>
  </si>
  <si>
    <t>תוצרת הארץ</t>
  </si>
  <si>
    <t>סוכר לבן</t>
  </si>
  <si>
    <t>חמאה</t>
  </si>
  <si>
    <t>גרם</t>
  </si>
  <si>
    <t>מותג טרה</t>
  </si>
  <si>
    <t>ביצים</t>
  </si>
  <si>
    <t>יחידה</t>
  </si>
  <si>
    <t>תבנית גדולה</t>
  </si>
  <si>
    <t>שמנת מתוקה</t>
  </si>
  <si>
    <t>מ"ל</t>
  </si>
  <si>
    <t>38% שומן</t>
  </si>
  <si>
    <t>שוקולד מריר</t>
  </si>
  <si>
    <t>60% קקאו</t>
  </si>
  <si>
    <t>תמצית וניל</t>
  </si>
  <si>
    <t>טהור</t>
  </si>
  <si>
    <t>אבקת אפייה</t>
  </si>
  <si>
    <t>שמן קנולה</t>
  </si>
  <si>
    <t>ליטר</t>
  </si>
  <si>
    <t>קוקוס מגורד</t>
  </si>
  <si>
    <t>🧁  מתכון / חישוב מוצר</t>
  </si>
  <si>
    <t>הזיני פרטי מוצר, רכיבים וזמן עבודה – והמחשבון יחשב את המחיר המומלץ</t>
  </si>
  <si>
    <t>📋  חלק א' – פרטי המוצר</t>
  </si>
  <si>
    <t>שם המוצר</t>
  </si>
  <si>
    <t>תיאור קצר</t>
  </si>
  <si>
    <t>כמות מנות / יחידות</t>
  </si>
  <si>
    <t>🥚  חלק ב' – טבלת רכיבים</t>
  </si>
  <si>
    <t>חומר גלם (בחרי מהרשימה)</t>
  </si>
  <si>
    <t>כמות</t>
  </si>
  <si>
    <t>עלות ליחידה</t>
  </si>
  <si>
    <t>עלות שורה</t>
  </si>
  <si>
    <t>סה"כ עלות חומרי גלם</t>
  </si>
  <si>
    <t>תוספת בזבוז (%)</t>
  </si>
  <si>
    <t>עלות בזבוז:</t>
  </si>
  <si>
    <t>⏱️  חלק ג' – עלות זמן עבודה</t>
  </si>
  <si>
    <t>שלב</t>
  </si>
  <si>
    <t>זמן (דקות)</t>
  </si>
  <si>
    <t>סוג עבודה</t>
  </si>
  <si>
    <t>עלות לשעה</t>
  </si>
  <si>
    <t>עלות השלב</t>
  </si>
  <si>
    <t>הכנה ועיצוב</t>
  </si>
  <si>
    <t>עבודה ידנית</t>
  </si>
  <si>
    <t>אפייה</t>
  </si>
  <si>
    <t>זמן תנור / קירור</t>
  </si>
  <si>
    <t>קישוט</t>
  </si>
  <si>
    <t>ניקיון / סידור</t>
  </si>
  <si>
    <t>סה"כ עלות זמן עבודה</t>
  </si>
  <si>
    <t>📦  חלק ד' – עלויות נוספות</t>
  </si>
  <si>
    <t>סוג עלות</t>
  </si>
  <si>
    <t>תיאור</t>
  </si>
  <si>
    <t>סכום (₪)</t>
  </si>
  <si>
    <t>אריזה</t>
  </si>
  <si>
    <t>קופסה, סרט, תיק נשיאה</t>
  </si>
  <si>
    <t>משלוח</t>
  </si>
  <si>
    <t>אם רלוונטי</t>
  </si>
  <si>
    <t>עלויות חד-פעמיות</t>
  </si>
  <si>
    <t>תבנית מיוחדת, כלי ייעודי</t>
  </si>
  <si>
    <t>אחר</t>
  </si>
  <si>
    <t>סה"כ עלויות נוספות</t>
  </si>
  <si>
    <t>💰  חלק ה' – סיכום ותמחור</t>
  </si>
  <si>
    <t>עלות חומרי גלם (כולל בזבוז)</t>
  </si>
  <si>
    <t>עלות זמן עבודה</t>
  </si>
  <si>
    <t>עלויות נוספות</t>
  </si>
  <si>
    <t>סה"כ עלות מלאה</t>
  </si>
  <si>
    <t>מקדם תקורה (חשמל, שכירות, כלים)</t>
  </si>
  <si>
    <t>תוספת תקורה</t>
  </si>
  <si>
    <t>עלות כוללת</t>
  </si>
  <si>
    <t>מרווח רווח רצוי</t>
  </si>
  <si>
    <t>תוספת רווח</t>
  </si>
  <si>
    <t>💰 מחיר מינימום מומלץ</t>
  </si>
  <si>
    <t>💰 מחיר מכירה (מעוגל)</t>
  </si>
  <si>
    <t>💰 אחוז רווח בפועל</t>
  </si>
  <si>
    <t>💰 מחיר ליחידה / למנה</t>
  </si>
  <si>
    <t>💡 ניתן לשנות ידנית את מחיר המכירה בתא הירוק – אחוז הרווח בפועל יתעדכן אוטומטית.</t>
  </si>
  <si>
    <t>📚  היסטוריית מוצרים</t>
  </si>
  <si>
    <t>ארכיון כל המוצרים שתמחרת – לצורך מעקב, השוואה ולמידה</t>
  </si>
  <si>
    <t>תאריך</t>
  </si>
  <si>
    <t>מחיר מכירה</t>
  </si>
  <si>
    <t>רווח (₪)</t>
  </si>
  <si>
    <t>רווח (%)</t>
  </si>
  <si>
    <t>מנות</t>
  </si>
  <si>
    <t>💡 העתיקי ידנית את נתוני המוצר מלשונית המתכון לכאן לאחר כל תמחור. עמודות רווח מחושבות אוטומטית.</t>
  </si>
  <si>
    <t>📊  דשבורד – סיכום ותובנות</t>
  </si>
  <si>
    <t>מבט על המוצר הנוכחי וסיכום היסטוריה</t>
  </si>
  <si>
    <t>🧁  מוצר נוכחי</t>
  </si>
  <si>
    <t>כמות מנות</t>
  </si>
  <si>
    <t>עלות חומרי גלם</t>
  </si>
  <si>
    <t>עלות מלאה</t>
  </si>
  <si>
    <t>תקורה</t>
  </si>
  <si>
    <t>רווח בפועל</t>
  </si>
  <si>
    <t>מחיר ליחידה</t>
  </si>
  <si>
    <t>📈  סטטיסטיקות היסטוריה</t>
  </si>
  <si>
    <t>מספר מוצרים בהיסטוריה</t>
  </si>
  <si>
    <t>ממוצע רווחיות (%)</t>
  </si>
  <si>
    <t>מחיר מכירה ממוצע</t>
  </si>
  <si>
    <t>עלות כוללת ממוצעת</t>
  </si>
  <si>
    <t>רווח ממוצע (₪)</t>
  </si>
  <si>
    <t>מוצר רווחי ביותר</t>
  </si>
  <si>
    <t>מוצר יקר ביותר</t>
  </si>
  <si>
    <t>📊  פילוח עלויות – מוצר נוכחי</t>
  </si>
  <si>
    <t>רכיב עלות</t>
  </si>
  <si>
    <t>אחוז מהעלות</t>
  </si>
  <si>
    <t>חומרי גלם</t>
  </si>
  <si>
    <t>זמן עבודה</t>
  </si>
  <si>
    <t>סה"כ</t>
  </si>
  <si>
    <t>🚀  תותח אקסל</t>
  </si>
  <si>
    <t>לחץ כאן ליצירת קשר</t>
  </si>
  <si>
    <t>פתרונות אקסל מקצועיים שחוסכים זמן וכסף</t>
  </si>
  <si>
    <t>שלום 👋 ברוכים הבאים לתותח אקסל</t>
  </si>
  <si>
    <t>אנחנו מסייעים לעסקים באוטומציה של תהליכים, הגדלת הפרודוקטיביות והפחתת שגיאות באמצעות פתרונות אקסל חכמים ויעילים.</t>
  </si>
  <si>
    <t>אנחנו עובדים עם עסקים בכל גודל כדי לפתור אתגרים שלהם באקסל – החל מדוחות אוטומטיים שחוסכים שעות עבודה, ועד אפליקציות מובייל ואתרים שמעניקים למנהלים גישה מיידית לנתונים.</t>
  </si>
  <si>
    <t>🏆  למה בוחרים בצוות של תותח אקסל?</t>
  </si>
  <si>
    <t>🏆  ניסיון מהשטח</t>
  </si>
  <si>
    <t>⚡  מהיר וחכם</t>
  </si>
  <si>
    <t>💼  מקצועיות</t>
  </si>
  <si>
    <t>💰  חוסך כסף</t>
  </si>
  <si>
    <t>יותר מ-17 שנים בפיתוח פתרונות אקסל לעסקים</t>
  </si>
  <si>
    <t>קבצים משודרגים שעובדים כמו מכונה</t>
  </si>
  <si>
    <t>הבנת הצרכים של העסק, לא רק אקסל</t>
  </si>
  <si>
    <t>פתרונות שמחזירים את ההשקעה תוך שבועות</t>
  </si>
  <si>
    <t>🛠️  מה אנחנו יכולים לבנות עבורכם</t>
  </si>
  <si>
    <t>✅</t>
  </si>
  <si>
    <t>אפליקציות מובייל ואתרי אינטרנט</t>
  </si>
  <si>
    <t>כלים לתחזוקה ותכנון</t>
  </si>
  <si>
    <t>מאובטחים, מבוססי אקסל, נגישים מכל מקום ובכל זמן</t>
  </si>
  <si>
    <t>תזרים מזומנים, ניתוח רווחיות, תכנון פיננסי</t>
  </si>
  <si>
    <t>מערכות ניהול נתונים</t>
  </si>
  <si>
    <t>Power Query ו-Power Pivot</t>
  </si>
  <si>
    <t>ממשקים אינטראקטיביים וקבלת החלטות מהנתונים שלכם</t>
  </si>
  <si>
    <t>עיבוד נתונים בקנה מידה גדול</t>
  </si>
  <si>
    <t>דוחות אוטומטיים</t>
  </si>
  <si>
    <t>VBA, מאקרו ו-Google Sheets Scripts</t>
  </si>
  <si>
    <t>חיסכון בשעות עבודה ידנית מדי חודש</t>
  </si>
  <si>
    <t>אוטומציה מתקדמת לתהליכים מורכבים</t>
  </si>
  <si>
    <t>📱  האקסל שלך הפך לבלגן? הגיע הזמן לסדר.</t>
  </si>
  <si>
    <r>
      <t>אחד מהשירותים שלנו, הוא להפוך אקסלים ל</t>
    </r>
    <r>
      <rPr>
        <b/>
        <sz val="12"/>
        <color rgb="FF333333"/>
        <rFont val="Arial"/>
        <family val="2"/>
        <scheme val="minor"/>
      </rPr>
      <t>אפליקציות מובייל</t>
    </r>
    <r>
      <rPr>
        <sz val="12"/>
        <color rgb="FF333333"/>
        <rFont val="Arial"/>
        <family val="2"/>
        <scheme val="minor"/>
      </rPr>
      <t xml:space="preserve">, בסלולרי. אנחנו הופכים את קבצי האקסל המפוזרים שלכם לאפליקציית ניהול חכמה ונגישה מכל מקום </t>
    </r>
    <r>
      <rPr>
        <b/>
        <sz val="12"/>
        <color rgb="FF333333"/>
        <rFont val="Arial"/>
        <family val="2"/>
        <scheme val="minor"/>
      </rPr>
      <t>שעובדת גם כשאין אינטרנט (אופליין)</t>
    </r>
    <r>
      <rPr>
        <sz val="12"/>
        <color rgb="FF333333"/>
        <rFont val="Arial"/>
        <family val="2"/>
        <scheme val="minor"/>
      </rPr>
      <t>.</t>
    </r>
  </si>
  <si>
    <t>פתרון מודרני, מהיר ומשתלם שמחזיר לכם את השליטה על העסק  –  באמצעות Google AppSheet × תותח אקסל</t>
  </si>
  <si>
    <t>📊  המספרים מדברים בעד עצמם</t>
  </si>
  <si>
    <r>
      <t xml:space="preserve">נתונים </t>
    </r>
    <r>
      <rPr>
        <b/>
        <i/>
        <u/>
        <sz val="10"/>
        <color rgb="FF888888"/>
        <rFont val="Arial"/>
        <family val="2"/>
        <scheme val="minor"/>
      </rPr>
      <t>אמיתיים</t>
    </r>
    <r>
      <rPr>
        <i/>
        <sz val="10"/>
        <color rgb="FF888888"/>
        <rFont val="Arial"/>
        <family val="2"/>
        <scheme val="minor"/>
      </rPr>
      <t xml:space="preserve"> ממחקרי Forrester ולקוחות AppSheet</t>
    </r>
  </si>
  <si>
    <t>החזר השקעה (ROI)</t>
  </si>
  <si>
    <t>מהירות פיתוח גבוהה יותר</t>
  </si>
  <si>
    <t>חיסכון בעלויות פיתוח</t>
  </si>
  <si>
    <t>שעות חיסכון/שבוע לעובד</t>
  </si>
  <si>
    <t>תוך 3 שנים  |  Forrester 2024</t>
  </si>
  <si>
    <t>לעומת פיתוח מסורתי  |  Forrester</t>
  </si>
  <si>
    <t>לעומת מתכנתים  |  מחקרי לקוחות</t>
  </si>
  <si>
    <t>מחקרי לקוחות</t>
  </si>
  <si>
    <t>💡  למה להמשיך להיאבק בטבלאות?</t>
  </si>
  <si>
    <t>די עם טעויות אנוש</t>
  </si>
  <si>
    <t>🔒  נתונים שכלואים במשרד</t>
  </si>
  <si>
    <t>⏳  עבודה שחורה ומייגעת</t>
  </si>
  <si>
    <t>❌</t>
  </si>
  <si>
    <t>נמאס לגלות שנוסחה נמחקה</t>
  </si>
  <si>
    <t>העובדים בשטח לא יכולים</t>
  </si>
  <si>
    <t>הדוחות לוקחים שעות של</t>
  </si>
  <si>
    <t>או שנתון הוקלד לא נכון</t>
  </si>
  <si>
    <t>לעדכן נתונים בזמן אמת</t>
  </si>
  <si>
    <t>"העתק-הדבק" במקום אוטומציה</t>
  </si>
  <si>
    <t>והרס את כל הדוח?</t>
  </si>
  <si>
    <t>מהנייד?</t>
  </si>
  <si>
    <t>בלחיצת כפתור?</t>
  </si>
  <si>
    <t>🔄  למה לפתח עם תותח אקסל (ולא לבד) ?</t>
  </si>
  <si>
    <t xml:space="preserve">לבד </t>
  </si>
  <si>
    <t>עם תותח אקסל 🏆</t>
  </si>
  <si>
    <t>⏱ זמן בנייה</t>
  </si>
  <si>
    <t>ימים עד שבועות של ניסוי וטעייה</t>
  </si>
  <si>
    <t>3–10 ימים + ליווי מתמשך</t>
  </si>
  <si>
    <t>🔒 אבטחת מידע</t>
  </si>
  <si>
    <t>הגדרה בסיסית בלבד</t>
  </si>
  <si>
    <t>מתקדמת! אנחנו לוקחים את זה ברצינות!</t>
  </si>
  <si>
    <t>⚡ מהירות האקסל \ אפליקציה</t>
  </si>
  <si>
    <t>תלויה בידע שלך</t>
  </si>
  <si>
    <t>אופטימיזציה מקצועית</t>
  </si>
  <si>
    <t>📈 הרחבה עתידית</t>
  </si>
  <si>
    <t>⚠ תלוי בך</t>
  </si>
  <si>
    <t>מותאמת לצמיחה של העסק</t>
  </si>
  <si>
    <t>🇳 תמיכה וליווי</t>
  </si>
  <si>
    <t>אין.</t>
  </si>
  <si>
    <t>ליווי אישי + הדרכות בעברית</t>
  </si>
  <si>
    <t>🤖 שילוב AI ואוטומציות</t>
  </si>
  <si>
    <t>⚠ דורש ידע טכני</t>
  </si>
  <si>
    <t>הצוות שלנו עומד לרשותך עם ניסיון בתחום.</t>
  </si>
  <si>
    <t>📚  בנוסף – תוכן מקצועי בחינם</t>
  </si>
  <si>
    <t>6 קורסים מתקדמים בחינם</t>
  </si>
  <si>
    <t xml:space="preserve">מאות מדריכים עם סרטונים </t>
  </si>
  <si>
    <t>Newsletter חודשי בחינם</t>
  </si>
  <si>
    <t>✨</t>
  </si>
  <si>
    <t>מנוסחאות בסיסיות ועד VBA</t>
  </si>
  <si>
    <t>ללמוד בקצב שלכם</t>
  </si>
  <si>
    <t>עדכונים וטיפים מקצועיים</t>
  </si>
  <si>
    <t>ו-Power Query  |  תורמים לקהילה כ-20 שנה!</t>
  </si>
  <si>
    <t>בבלוג של תותח אקסל</t>
  </si>
  <si>
    <t>ישירות לתיבת המייל</t>
  </si>
  <si>
    <t>📞  צרו קשר עכשיו – ייעוץ חינם</t>
  </si>
  <si>
    <t>צריכים תוכנה לעסק? יש לכם תהליך שרוצים להפוך לאוטומטי? דוח שלוקח שעות לבנות?</t>
  </si>
  <si>
    <t>בואו נדבר על זה – נראה איך אנחנו יכולים לעזור לעסק שלכם לגדול 🚀</t>
  </si>
  <si>
    <t>✨  בואו נהפוך את האקסל לאפליקציה  ✨</t>
  </si>
  <si>
    <t>פגישת ייעוץ ראשונית ללא התחייבות לבדיקת היתכנות בעסק שלכם</t>
  </si>
  <si>
    <t>תותח אקסל  |  פתרונות אקסל מקצועיים  |  מאות עסקים מרוצים כבר שינו את הדרך שלהם</t>
  </si>
  <si>
    <t>💡 הוסיפי שורות חדשות מעל הקו הכחול. יחידות נתמכות: ק"ג, ליטר, גרם, מ"ל, יחידה. ההמרה ליחידת בסיס אוטומטית.
📌 להוספת שורות: לחצי ימנית על מספר השורה שמעל הקו הכחול ← בחרי "הוסף" (Insert). ניתן לסמן מספר שורות ולהוסיף כמה בבת אחת.</t>
  </si>
  <si>
    <t>עוגת שוקולד ליום הולדת</t>
  </si>
  <si>
    <t>עוגה בשלוש שכבות עם קרם שוקולד ופירות טריים</t>
  </si>
  <si>
    <t>הזמנה ליום הולדת דנה</t>
  </si>
  <si>
    <t>קאפקייקס וניל 12 יח'</t>
  </si>
  <si>
    <t>לאירוע במשרד</t>
  </si>
  <si>
    <t>עוגת גבינה לשבת</t>
  </si>
  <si>
    <t>הזמנה קבועה</t>
  </si>
  <si>
    <t>עוגיות שוקולד צ'יפס</t>
  </si>
  <si>
    <t>לחתונת מרים</t>
  </si>
  <si>
    <t>טירמיסו פירות טריים</t>
  </si>
  <si>
    <t>אירוע חגיגי</t>
  </si>
  <si>
    <t>עוגת רד ולוט תותים</t>
  </si>
  <si>
    <t>הזמנה מיוחדת</t>
  </si>
  <si>
    <t>לחצי כאן ליצירת קשר</t>
  </si>
  <si>
    <t xml:space="preserve">צריכה אקסל מקצועי ?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</si>
</sst>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₪\ #,##0"/>
    <numFmt numFmtId="165" formatCode="\₪\ #,##0.00"/>
    <numFmt numFmtId="166" formatCode="\₪\ #,##0.0000"/>
    <numFmt numFmtId="167" formatCode="0.0%"/>
  </numFmts>
  <fonts count="59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b/>
      <sz val="22"/>
      <color rgb="FFFFFFFF"/>
      <name val="Arial"/>
      <family val="2"/>
      <charset val="177"/>
      <scheme val="minor"/>
    </font>
    <font>
      <sz val="11"/>
      <color rgb="FF7F8C8D"/>
      <name val="Arial"/>
      <family val="2"/>
      <charset val="177"/>
      <scheme val="minor"/>
    </font>
    <font>
      <b/>
      <sz val="11"/>
      <color rgb="FFFFFFFF"/>
      <name val="Arial"/>
      <family val="2"/>
      <charset val="177"/>
      <scheme val="minor"/>
    </font>
    <font>
      <sz val="14"/>
      <color theme="1"/>
      <name val="Arial"/>
      <family val="2"/>
      <charset val="177"/>
      <scheme val="minor"/>
    </font>
    <font>
      <sz val="11"/>
      <color rgb="FF2C3E50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b/>
      <sz val="12"/>
      <color theme="1"/>
      <name val="Arial"/>
      <family val="2"/>
      <charset val="177"/>
      <scheme val="minor"/>
    </font>
    <font>
      <b/>
      <sz val="12"/>
      <color rgb="FF1B2A4A"/>
      <name val="Arial"/>
      <family val="2"/>
      <charset val="177"/>
      <scheme val="minor"/>
    </font>
    <font>
      <sz val="10"/>
      <color rgb="FF7F8C8D"/>
      <name val="Arial"/>
      <family val="2"/>
      <charset val="177"/>
      <scheme val="minor"/>
    </font>
    <font>
      <sz val="10"/>
      <color rgb="FF2E86AB"/>
      <name val="Arial"/>
      <family val="2"/>
      <charset val="177"/>
      <scheme val="minor"/>
    </font>
    <font>
      <sz val="9"/>
      <color indexed="81"/>
      <name val="Tahoma"/>
      <charset val="177"/>
    </font>
    <font>
      <b/>
      <sz val="9"/>
      <color indexed="81"/>
      <name val="Tahoma"/>
      <charset val="177"/>
    </font>
    <font>
      <b/>
      <sz val="11"/>
      <color rgb="FF2C3E50"/>
      <name val="Arial"/>
      <family val="2"/>
      <charset val="177"/>
      <scheme val="minor"/>
    </font>
    <font>
      <b/>
      <sz val="14"/>
      <color rgb="FF1B2A4A"/>
      <name val="Arial"/>
      <family val="2"/>
      <charset val="177"/>
      <scheme val="minor"/>
    </font>
    <font>
      <b/>
      <sz val="12"/>
      <color rgb="FFFFFFFF"/>
      <name val="Arial"/>
      <family val="2"/>
      <charset val="177"/>
      <scheme val="minor"/>
    </font>
    <font>
      <sz val="12"/>
      <color rgb="FF2C3E50"/>
      <name val="Arial"/>
      <family val="2"/>
      <charset val="177"/>
      <scheme val="minor"/>
    </font>
    <font>
      <b/>
      <sz val="12"/>
      <color rgb="FF2C3E50"/>
      <name val="Arial"/>
      <family val="2"/>
      <charset val="177"/>
      <scheme val="minor"/>
    </font>
    <font>
      <b/>
      <sz val="13"/>
      <color theme="1"/>
      <name val="Arial"/>
      <family val="2"/>
      <charset val="177"/>
      <scheme val="minor"/>
    </font>
    <font>
      <b/>
      <sz val="13"/>
      <color rgb="FF2C3E50"/>
      <name val="Arial"/>
      <family val="2"/>
      <charset val="177"/>
      <scheme val="minor"/>
    </font>
    <font>
      <b/>
      <sz val="14"/>
      <color rgb="FFFFFFFF"/>
      <name val="Arial"/>
      <family val="2"/>
      <charset val="177"/>
      <scheme val="minor"/>
    </font>
    <font>
      <b/>
      <sz val="12"/>
      <color rgb="FF2E86AB"/>
      <name val="Arial"/>
      <family val="2"/>
      <charset val="177"/>
      <scheme val="minor"/>
    </font>
    <font>
      <b/>
      <sz val="13"/>
      <color rgb="FFE67E22"/>
      <name val="Arial"/>
      <family val="2"/>
      <charset val="177"/>
      <scheme val="minor"/>
    </font>
    <font>
      <b/>
      <sz val="12"/>
      <color rgb="FFE67E22"/>
      <name val="Arial"/>
      <family val="2"/>
      <charset val="177"/>
      <scheme val="minor"/>
    </font>
    <font>
      <b/>
      <sz val="11"/>
      <color rgb="FF7F8C8D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28"/>
      <color rgb="FF1B4F72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4"/>
      <color rgb="FF5B9BD5"/>
      <name val="Arial"/>
      <family val="2"/>
      <scheme val="minor"/>
    </font>
    <font>
      <b/>
      <sz val="16"/>
      <color rgb="FF1B4F72"/>
      <name val="Arial"/>
      <family val="2"/>
      <scheme val="minor"/>
    </font>
    <font>
      <sz val="11"/>
      <color rgb="FF333333"/>
      <name val="Arial"/>
      <family val="2"/>
      <scheme val="minor"/>
    </font>
    <font>
      <b/>
      <sz val="15"/>
      <color rgb="FFFFFFFF"/>
      <name val="Arial"/>
      <family val="2"/>
      <scheme val="minor"/>
    </font>
    <font>
      <b/>
      <sz val="12"/>
      <color rgb="FF1B4F72"/>
      <name val="Arial"/>
      <family val="2"/>
      <scheme val="minor"/>
    </font>
    <font>
      <sz val="10"/>
      <color rgb="FF555555"/>
      <name val="Arial"/>
      <family val="2"/>
      <scheme val="minor"/>
    </font>
    <font>
      <u/>
      <sz val="11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rgb="FF1B4F72"/>
      <name val="Arial"/>
      <family val="2"/>
      <scheme val="minor"/>
    </font>
    <font>
      <sz val="12"/>
      <color rgb="FF333333"/>
      <name val="Arial"/>
      <family val="2"/>
      <scheme val="minor"/>
    </font>
    <font>
      <b/>
      <sz val="12"/>
      <color rgb="FF333333"/>
      <name val="Arial"/>
      <family val="2"/>
      <scheme val="minor"/>
    </font>
    <font>
      <sz val="11"/>
      <color rgb="FF555555"/>
      <name val="Arial"/>
      <family val="2"/>
      <scheme val="minor"/>
    </font>
    <font>
      <b/>
      <sz val="13"/>
      <color rgb="FF1B4F72"/>
      <name val="Arial"/>
      <family val="2"/>
      <scheme val="minor"/>
    </font>
    <font>
      <i/>
      <sz val="10"/>
      <color rgb="FF888888"/>
      <name val="Arial"/>
      <family val="2"/>
      <scheme val="minor"/>
    </font>
    <font>
      <b/>
      <i/>
      <u/>
      <sz val="10"/>
      <color rgb="FF888888"/>
      <name val="Arial"/>
      <family val="2"/>
      <scheme val="minor"/>
    </font>
    <font>
      <b/>
      <sz val="24"/>
      <color rgb="FF1B4F72"/>
      <name val="Arial"/>
      <family val="2"/>
      <scheme val="minor"/>
    </font>
    <font>
      <b/>
      <sz val="10"/>
      <color rgb="FF333333"/>
      <name val="Arial"/>
      <family val="2"/>
      <scheme val="minor"/>
    </font>
    <font>
      <i/>
      <sz val="9"/>
      <color rgb="FF888888"/>
      <name val="Arial"/>
      <family val="2"/>
      <scheme val="minor"/>
    </font>
    <font>
      <b/>
      <sz val="12"/>
      <color rgb="FFC0392B"/>
      <name val="Arial"/>
      <family val="2"/>
      <scheme val="minor"/>
    </font>
    <font>
      <sz val="16"/>
      <color theme="1"/>
      <name val="Arial"/>
      <family val="2"/>
      <scheme val="minor"/>
    </font>
    <font>
      <sz val="10"/>
      <color rgb="FF666666"/>
      <name val="Arial"/>
      <family val="2"/>
      <scheme val="minor"/>
    </font>
    <font>
      <b/>
      <sz val="11"/>
      <color rgb="FFFFFFFF"/>
      <name val="Arial"/>
      <family val="2"/>
      <scheme val="minor"/>
    </font>
    <font>
      <sz val="10"/>
      <color rgb="FF7F8C8D"/>
      <name val="Arial"/>
      <family val="2"/>
      <scheme val="minor"/>
    </font>
    <font>
      <b/>
      <sz val="10"/>
      <color rgb="FF27AE60"/>
      <name val="Arial"/>
      <family val="2"/>
      <scheme val="minor"/>
    </font>
    <font>
      <b/>
      <sz val="18"/>
      <color rgb="FF1B4F72"/>
      <name val="Arial"/>
      <family val="2"/>
      <scheme val="minor"/>
    </font>
    <font>
      <b/>
      <sz val="16"/>
      <color rgb="FFFFFFFF"/>
      <name val="Arial"/>
      <family val="2"/>
      <scheme val="minor"/>
    </font>
    <font>
      <sz val="11"/>
      <color rgb="FF7F8C8D"/>
      <name val="Arial"/>
      <scheme val="minor"/>
    </font>
    <font>
      <b/>
      <sz val="11"/>
      <color rgb="FF2C3E50"/>
      <name val="Arial"/>
      <scheme val="minor"/>
    </font>
    <font>
      <sz val="11"/>
      <color rgb="FF000000"/>
      <name val="Arial"/>
      <scheme val="minor"/>
    </font>
    <font>
      <sz val="11"/>
      <color rgb="FF2C3E50"/>
      <name val="Arial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0F4F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E86AB"/>
        <bgColor indexed="64"/>
      </patternFill>
    </fill>
    <fill>
      <patternFill patternType="solid">
        <fgColor rgb="FFFFF9E6"/>
        <bgColor indexed="64"/>
      </patternFill>
    </fill>
    <fill>
      <patternFill patternType="solid">
        <fgColor rgb="FFE8ECF0"/>
        <bgColor indexed="64"/>
      </patternFill>
    </fill>
    <fill>
      <patternFill patternType="solid">
        <fgColor rgb="FF27AE60"/>
        <bgColor indexed="64"/>
      </patternFill>
    </fill>
    <fill>
      <patternFill patternType="solid">
        <fgColor rgb="FFFFF8E1"/>
        <bgColor indexed="64"/>
      </patternFill>
    </fill>
    <fill>
      <patternFill patternType="solid">
        <fgColor rgb="FF1B4F72"/>
        <bgColor indexed="64"/>
      </patternFill>
    </fill>
    <fill>
      <patternFill patternType="solid">
        <fgColor rgb="FFEBF5FB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4E6F1"/>
        <bgColor indexed="64"/>
      </patternFill>
    </fill>
    <fill>
      <patternFill patternType="solid">
        <fgColor rgb="FF95A5A6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EF9E7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2E86AB"/>
      </bottom>
      <diagonal/>
    </border>
    <border>
      <left/>
      <right/>
      <top style="thin">
        <color rgb="FF2E86AB"/>
      </top>
      <bottom style="thin">
        <color rgb="FF2E86AB"/>
      </bottom>
      <diagonal/>
    </border>
    <border>
      <left style="thin">
        <color rgb="FF2E86AB"/>
      </left>
      <right style="thin">
        <color rgb="FF2E86AB"/>
      </right>
      <top style="thin">
        <color rgb="FF2E86AB"/>
      </top>
      <bottom style="thin">
        <color rgb="FF2E86AB"/>
      </bottom>
      <diagonal/>
    </border>
    <border>
      <left style="thin">
        <color rgb="FF2E86AB"/>
      </left>
      <right style="thin">
        <color rgb="FF2E86AB"/>
      </right>
      <top style="thin">
        <color rgb="FF2E86AB"/>
      </top>
      <bottom/>
      <diagonal/>
    </border>
    <border>
      <left/>
      <right/>
      <top style="thin">
        <color rgb="FF2E86AB"/>
      </top>
      <bottom/>
      <diagonal/>
    </border>
    <border>
      <left/>
      <right/>
      <top/>
      <bottom style="medium">
        <color rgb="FF1B4F72"/>
      </bottom>
      <diagonal/>
    </border>
    <border>
      <left/>
      <right/>
      <top style="medium">
        <color rgb="FF5B9BD5"/>
      </top>
      <bottom/>
      <diagonal/>
    </border>
    <border>
      <left style="medium">
        <color rgb="FF5B9BD5"/>
      </left>
      <right/>
      <top style="medium">
        <color rgb="FF5B9BD5"/>
      </top>
      <bottom/>
      <diagonal/>
    </border>
    <border>
      <left/>
      <right/>
      <top/>
      <bottom style="medium">
        <color rgb="FF5B9BD5"/>
      </bottom>
      <diagonal/>
    </border>
    <border>
      <left style="medium">
        <color rgb="FF5B9BD5"/>
      </left>
      <right/>
      <top/>
      <bottom style="medium">
        <color rgb="FF5B9BD5"/>
      </bottom>
      <diagonal/>
    </border>
    <border>
      <left/>
      <right/>
      <top/>
      <bottom style="thin">
        <color auto="1"/>
      </bottom>
      <diagonal/>
    </border>
    <border>
      <left/>
      <right/>
      <top style="thick">
        <color rgb="FF5B9BD5"/>
      </top>
      <bottom/>
      <diagonal/>
    </border>
    <border>
      <left/>
      <right/>
      <top/>
      <bottom style="thick">
        <color rgb="FF5B9BD5"/>
      </bottom>
      <diagonal/>
    </border>
    <border>
      <left/>
      <right/>
      <top style="thin">
        <color rgb="FFBDC3C7"/>
      </top>
      <bottom/>
      <diagonal/>
    </border>
    <border>
      <left style="thin">
        <color rgb="FFBDC3C7"/>
      </left>
      <right/>
      <top style="thin">
        <color rgb="FFBDC3C7"/>
      </top>
      <bottom/>
      <diagonal/>
    </border>
    <border>
      <left style="thin">
        <color rgb="FFECF0F1"/>
      </left>
      <right/>
      <top style="thin">
        <color rgb="FFBDC3C7"/>
      </top>
      <bottom/>
      <diagonal/>
    </border>
    <border>
      <left/>
      <right/>
      <top style="thin">
        <color rgb="FFECF0F1"/>
      </top>
      <bottom/>
      <diagonal/>
    </border>
    <border>
      <left style="thin">
        <color rgb="FFECF0F1"/>
      </left>
      <right/>
      <top style="thin">
        <color rgb="FFECF0F1"/>
      </top>
      <bottom/>
      <diagonal/>
    </border>
    <border>
      <left/>
      <right/>
      <top style="thin">
        <color rgb="FFECF0F1"/>
      </top>
      <bottom style="thin">
        <color rgb="FFECF0F1"/>
      </bottom>
      <diagonal/>
    </border>
    <border>
      <left style="thin">
        <color rgb="FFECF0F1"/>
      </left>
      <right/>
      <top style="thin">
        <color rgb="FFECF0F1"/>
      </top>
      <bottom style="thin">
        <color rgb="FFECF0F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6" fillId="0" borderId="0"/>
    <xf numFmtId="0" fontId="28" fillId="0" borderId="0" applyNumberFormat="0" applyFill="0" applyBorder="0" applyAlignment="0" applyProtection="0"/>
  </cellStyleXfs>
  <cellXfs count="159">
    <xf numFmtId="0" fontId="0" fillId="0" borderId="0" xfId="0"/>
    <xf numFmtId="0" fontId="0" fillId="4" borderId="0" xfId="0" applyFill="1"/>
    <xf numFmtId="0" fontId="4" fillId="5" borderId="0" xfId="0" applyFont="1" applyFill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right" vertical="center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0" fontId="10" fillId="3" borderId="0" xfId="0" applyFont="1" applyFill="1" applyAlignment="1">
      <alignment horizontal="right" vertical="center" wrapText="1"/>
    </xf>
    <xf numFmtId="164" fontId="9" fillId="6" borderId="4" xfId="0" applyNumberFormat="1" applyFont="1" applyFill="1" applyBorder="1" applyAlignment="1">
      <alignment horizontal="center" vertical="center"/>
    </xf>
    <xf numFmtId="9" fontId="9" fillId="6" borderId="4" xfId="0" applyNumberFormat="1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0" fillId="5" borderId="0" xfId="0" applyFill="1"/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166" fontId="6" fillId="7" borderId="0" xfId="0" applyNumberFormat="1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right" vertical="center"/>
    </xf>
    <xf numFmtId="0" fontId="14" fillId="6" borderId="0" xfId="0" applyFont="1" applyFill="1" applyAlignment="1">
      <alignment horizontal="right" vertical="center"/>
    </xf>
    <xf numFmtId="0" fontId="0" fillId="6" borderId="0" xfId="0" applyFill="1" applyAlignment="1">
      <alignment horizontal="center" vertical="center"/>
    </xf>
    <xf numFmtId="165" fontId="0" fillId="6" borderId="0" xfId="0" applyNumberFormat="1" applyFill="1" applyAlignment="1">
      <alignment horizontal="center" vertical="center"/>
    </xf>
    <xf numFmtId="0" fontId="3" fillId="6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0" fillId="4" borderId="0" xfId="0" applyFill="1" applyAlignment="1">
      <alignment vertical="center"/>
    </xf>
    <xf numFmtId="0" fontId="0" fillId="6" borderId="0" xfId="0" applyFill="1" applyAlignment="1">
      <alignment horizontal="right" vertical="center"/>
    </xf>
    <xf numFmtId="166" fontId="0" fillId="7" borderId="0" xfId="0" applyNumberFormat="1" applyFill="1" applyAlignment="1">
      <alignment horizontal="center" vertical="center"/>
    </xf>
    <xf numFmtId="165" fontId="0" fillId="7" borderId="0" xfId="0" applyNumberFormat="1" applyFill="1" applyAlignment="1">
      <alignment horizontal="center" vertical="center"/>
    </xf>
    <xf numFmtId="0" fontId="0" fillId="3" borderId="0" xfId="0" applyFill="1" applyAlignment="1">
      <alignment vertical="center"/>
    </xf>
    <xf numFmtId="0" fontId="0" fillId="2" borderId="0" xfId="0" applyFill="1"/>
    <xf numFmtId="0" fontId="4" fillId="2" borderId="0" xfId="0" applyFont="1" applyFill="1"/>
    <xf numFmtId="165" fontId="16" fillId="2" borderId="0" xfId="0" applyNumberFormat="1" applyFont="1" applyFill="1" applyAlignment="1">
      <alignment horizontal="center" vertical="center"/>
    </xf>
    <xf numFmtId="9" fontId="1" fillId="6" borderId="0" xfId="0" applyNumberFormat="1" applyFont="1" applyFill="1" applyAlignment="1">
      <alignment horizontal="center" vertical="center"/>
    </xf>
    <xf numFmtId="165" fontId="1" fillId="3" borderId="0" xfId="0" applyNumberFormat="1" applyFont="1" applyFill="1" applyAlignment="1">
      <alignment horizontal="center" vertical="center"/>
    </xf>
    <xf numFmtId="164" fontId="0" fillId="7" borderId="0" xfId="0" applyNumberFormat="1" applyFill="1" applyAlignment="1">
      <alignment horizontal="center" vertical="center"/>
    </xf>
    <xf numFmtId="0" fontId="0" fillId="4" borderId="0" xfId="0" applyFill="1" applyAlignment="1">
      <alignment horizontal="right" vertical="center"/>
    </xf>
    <xf numFmtId="0" fontId="16" fillId="2" borderId="0" xfId="0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1" fillId="6" borderId="0" xfId="0" applyFont="1" applyFill="1" applyAlignment="1">
      <alignment horizontal="right" vertical="center"/>
    </xf>
    <xf numFmtId="165" fontId="1" fillId="6" borderId="0" xfId="0" applyNumberFormat="1" applyFont="1" applyFill="1" applyAlignment="1">
      <alignment horizontal="center" vertical="center"/>
    </xf>
    <xf numFmtId="165" fontId="1" fillId="4" borderId="0" xfId="0" applyNumberFormat="1" applyFont="1" applyFill="1" applyAlignment="1">
      <alignment horizontal="center" vertical="center"/>
    </xf>
    <xf numFmtId="0" fontId="17" fillId="4" borderId="0" xfId="0" applyFont="1" applyFill="1" applyAlignment="1">
      <alignment horizontal="right" vertical="center"/>
    </xf>
    <xf numFmtId="165" fontId="7" fillId="7" borderId="0" xfId="0" applyNumberFormat="1" applyFont="1" applyFill="1" applyAlignment="1">
      <alignment horizontal="center" vertical="center"/>
    </xf>
    <xf numFmtId="165" fontId="19" fillId="3" borderId="0" xfId="0" applyNumberFormat="1" applyFont="1" applyFill="1" applyAlignment="1">
      <alignment horizontal="center" vertical="center"/>
    </xf>
    <xf numFmtId="0" fontId="18" fillId="3" borderId="0" xfId="0" applyFont="1" applyFill="1" applyAlignment="1">
      <alignment horizontal="right" vertical="center"/>
    </xf>
    <xf numFmtId="9" fontId="8" fillId="6" borderId="1" xfId="0" applyNumberFormat="1" applyFont="1" applyFill="1" applyBorder="1" applyAlignment="1">
      <alignment horizontal="center" vertical="center"/>
    </xf>
    <xf numFmtId="0" fontId="20" fillId="4" borderId="0" xfId="0" applyFont="1" applyFill="1" applyAlignment="1">
      <alignment horizontal="right" vertical="center"/>
    </xf>
    <xf numFmtId="165" fontId="21" fillId="2" borderId="0" xfId="0" applyNumberFormat="1" applyFont="1" applyFill="1" applyAlignment="1">
      <alignment horizontal="center" vertical="center"/>
    </xf>
    <xf numFmtId="9" fontId="22" fillId="6" borderId="1" xfId="0" applyNumberFormat="1" applyFont="1" applyFill="1" applyBorder="1" applyAlignment="1">
      <alignment horizontal="center" vertical="center"/>
    </xf>
    <xf numFmtId="167" fontId="1" fillId="4" borderId="0" xfId="0" applyNumberFormat="1" applyFont="1" applyFill="1" applyAlignment="1">
      <alignment horizontal="center" vertical="center"/>
    </xf>
    <xf numFmtId="167" fontId="23" fillId="9" borderId="0" xfId="0" applyNumberFormat="1" applyFont="1" applyFill="1" applyAlignment="1">
      <alignment horizontal="center" vertical="center"/>
    </xf>
    <xf numFmtId="14" fontId="0" fillId="6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167" fontId="0" fillId="7" borderId="0" xfId="0" applyNumberFormat="1" applyFill="1" applyAlignment="1">
      <alignment horizontal="center" vertical="center"/>
    </xf>
    <xf numFmtId="0" fontId="0" fillId="3" borderId="0" xfId="0" applyFill="1" applyAlignment="1">
      <alignment horizontal="right" vertical="center"/>
    </xf>
    <xf numFmtId="0" fontId="8" fillId="7" borderId="0" xfId="0" applyFont="1" applyFill="1" applyAlignment="1">
      <alignment horizontal="center" vertical="center"/>
    </xf>
    <xf numFmtId="165" fontId="8" fillId="7" borderId="0" xfId="0" applyNumberFormat="1" applyFont="1" applyFill="1" applyAlignment="1">
      <alignment horizontal="center" vertical="center"/>
    </xf>
    <xf numFmtId="164" fontId="8" fillId="7" borderId="0" xfId="0" applyNumberFormat="1" applyFont="1" applyFill="1" applyAlignment="1">
      <alignment horizontal="center" vertical="center"/>
    </xf>
    <xf numFmtId="167" fontId="8" fillId="7" borderId="0" xfId="0" applyNumberFormat="1" applyFont="1" applyFill="1" applyAlignment="1">
      <alignment horizontal="center" vertical="center"/>
    </xf>
    <xf numFmtId="164" fontId="16" fillId="8" borderId="0" xfId="0" applyNumberFormat="1" applyFont="1" applyFill="1" applyAlignment="1">
      <alignment horizontal="center" vertical="center"/>
    </xf>
    <xf numFmtId="167" fontId="24" fillId="9" borderId="0" xfId="0" applyNumberFormat="1" applyFont="1" applyFill="1" applyAlignment="1">
      <alignment horizontal="center" vertical="center"/>
    </xf>
    <xf numFmtId="0" fontId="25" fillId="7" borderId="0" xfId="0" applyFont="1" applyFill="1"/>
    <xf numFmtId="0" fontId="25" fillId="7" borderId="0" xfId="0" applyFont="1" applyFill="1" applyAlignment="1">
      <alignment horizontal="right"/>
    </xf>
    <xf numFmtId="0" fontId="25" fillId="7" borderId="0" xfId="0" applyFont="1" applyFill="1" applyAlignment="1">
      <alignment horizontal="center"/>
    </xf>
    <xf numFmtId="167" fontId="1" fillId="3" borderId="0" xfId="0" applyNumberFormat="1" applyFont="1" applyFill="1" applyAlignment="1">
      <alignment horizontal="center" vertical="center"/>
    </xf>
    <xf numFmtId="165" fontId="4" fillId="2" borderId="0" xfId="0" applyNumberFormat="1" applyFont="1" applyFill="1" applyAlignment="1">
      <alignment horizontal="center"/>
    </xf>
    <xf numFmtId="167" fontId="4" fillId="2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11" fillId="3" borderId="0" xfId="0" applyFont="1" applyFill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6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26" fillId="4" borderId="0" xfId="1" applyFill="1"/>
    <xf numFmtId="0" fontId="26" fillId="0" borderId="0" xfId="1"/>
    <xf numFmtId="0" fontId="27" fillId="4" borderId="0" xfId="1" applyFont="1" applyFill="1" applyAlignment="1">
      <alignment horizontal="right"/>
    </xf>
    <xf numFmtId="0" fontId="28" fillId="4" borderId="0" xfId="2" applyFill="1"/>
    <xf numFmtId="0" fontId="29" fillId="4" borderId="0" xfId="1" applyFont="1" applyFill="1" applyAlignment="1">
      <alignment horizontal="right"/>
    </xf>
    <xf numFmtId="0" fontId="26" fillId="10" borderId="6" xfId="1" applyFill="1" applyBorder="1"/>
    <xf numFmtId="0" fontId="30" fillId="4" borderId="0" xfId="1" applyFont="1" applyFill="1" applyAlignment="1">
      <alignment horizontal="right"/>
    </xf>
    <xf numFmtId="0" fontId="31" fillId="4" borderId="0" xfId="1" applyFont="1" applyFill="1" applyAlignment="1">
      <alignment horizontal="right"/>
    </xf>
    <xf numFmtId="0" fontId="32" fillId="10" borderId="0" xfId="1" applyFont="1" applyFill="1" applyAlignment="1">
      <alignment horizontal="right" readingOrder="2"/>
    </xf>
    <xf numFmtId="0" fontId="26" fillId="10" borderId="0" xfId="1" applyFill="1"/>
    <xf numFmtId="0" fontId="33" fillId="11" borderId="7" xfId="1" applyFont="1" applyFill="1" applyBorder="1" applyAlignment="1">
      <alignment horizontal="right" readingOrder="2"/>
    </xf>
    <xf numFmtId="0" fontId="33" fillId="11" borderId="8" xfId="1" applyFont="1" applyFill="1" applyBorder="1" applyAlignment="1">
      <alignment horizontal="right" readingOrder="2"/>
    </xf>
    <xf numFmtId="0" fontId="26" fillId="0" borderId="0" xfId="1" applyAlignment="1">
      <alignment readingOrder="2"/>
    </xf>
    <xf numFmtId="0" fontId="34" fillId="11" borderId="9" xfId="1" applyFont="1" applyFill="1" applyBorder="1" applyAlignment="1">
      <alignment horizontal="right" readingOrder="2"/>
    </xf>
    <xf numFmtId="0" fontId="34" fillId="11" borderId="10" xfId="1" applyFont="1" applyFill="1" applyBorder="1" applyAlignment="1">
      <alignment horizontal="right" readingOrder="2"/>
    </xf>
    <xf numFmtId="0" fontId="32" fillId="10" borderId="0" xfId="1" applyFont="1" applyFill="1" applyAlignment="1">
      <alignment horizontal="center"/>
    </xf>
    <xf numFmtId="0" fontId="35" fillId="10" borderId="11" xfId="1" applyFont="1" applyFill="1" applyBorder="1"/>
    <xf numFmtId="0" fontId="36" fillId="12" borderId="0" xfId="1" applyFont="1" applyFill="1" applyAlignment="1">
      <alignment horizontal="center"/>
    </xf>
    <xf numFmtId="0" fontId="37" fillId="12" borderId="0" xfId="1" applyFont="1" applyFill="1" applyAlignment="1">
      <alignment horizontal="right" readingOrder="2"/>
    </xf>
    <xf numFmtId="0" fontId="34" fillId="12" borderId="0" xfId="1" applyFont="1" applyFill="1" applyAlignment="1">
      <alignment horizontal="right" readingOrder="2"/>
    </xf>
    <xf numFmtId="0" fontId="32" fillId="10" borderId="0" xfId="1" applyFont="1" applyFill="1" applyAlignment="1">
      <alignment horizontal="right"/>
    </xf>
    <xf numFmtId="0" fontId="38" fillId="4" borderId="0" xfId="1" applyFont="1" applyFill="1" applyAlignment="1">
      <alignment horizontal="right"/>
    </xf>
    <xf numFmtId="0" fontId="40" fillId="4" borderId="0" xfId="1" applyFont="1" applyFill="1" applyAlignment="1">
      <alignment horizontal="right"/>
    </xf>
    <xf numFmtId="0" fontId="26" fillId="4" borderId="0" xfId="1" applyFill="1" applyAlignment="1">
      <alignment horizontal="right"/>
    </xf>
    <xf numFmtId="0" fontId="41" fillId="4" borderId="0" xfId="1" applyFont="1" applyFill="1" applyAlignment="1">
      <alignment horizontal="right"/>
    </xf>
    <xf numFmtId="0" fontId="42" fillId="4" borderId="0" xfId="1" applyFont="1" applyFill="1" applyAlignment="1">
      <alignment horizontal="right"/>
    </xf>
    <xf numFmtId="9" fontId="44" fillId="13" borderId="12" xfId="1" applyNumberFormat="1" applyFont="1" applyFill="1" applyBorder="1" applyAlignment="1">
      <alignment horizontal="center"/>
    </xf>
    <xf numFmtId="0" fontId="44" fillId="13" borderId="12" xfId="1" applyFont="1" applyFill="1" applyBorder="1" applyAlignment="1">
      <alignment horizontal="center"/>
    </xf>
    <xf numFmtId="0" fontId="45" fillId="13" borderId="0" xfId="1" applyFont="1" applyFill="1" applyAlignment="1">
      <alignment horizontal="center"/>
    </xf>
    <xf numFmtId="0" fontId="46" fillId="13" borderId="13" xfId="1" applyFont="1" applyFill="1" applyBorder="1" applyAlignment="1">
      <alignment horizontal="center" readingOrder="2"/>
    </xf>
    <xf numFmtId="0" fontId="26" fillId="4" borderId="0" xfId="1" applyFill="1" applyAlignment="1">
      <alignment readingOrder="2"/>
    </xf>
    <xf numFmtId="0" fontId="47" fillId="4" borderId="0" xfId="1" applyFont="1" applyFill="1" applyAlignment="1">
      <alignment horizontal="right" readingOrder="2"/>
    </xf>
    <xf numFmtId="0" fontId="48" fillId="4" borderId="0" xfId="1" applyFont="1" applyFill="1" applyAlignment="1">
      <alignment horizontal="center"/>
    </xf>
    <xf numFmtId="0" fontId="49" fillId="4" borderId="0" xfId="1" applyFont="1" applyFill="1" applyAlignment="1">
      <alignment horizontal="right"/>
    </xf>
    <xf numFmtId="0" fontId="49" fillId="4" borderId="0" xfId="1" applyFont="1" applyFill="1" applyAlignment="1">
      <alignment horizontal="right" readingOrder="2"/>
    </xf>
    <xf numFmtId="0" fontId="50" fillId="10" borderId="14" xfId="1" applyFont="1" applyFill="1" applyBorder="1" applyAlignment="1">
      <alignment horizontal="center"/>
    </xf>
    <xf numFmtId="0" fontId="50" fillId="14" borderId="15" xfId="1" applyFont="1" applyFill="1" applyBorder="1" applyAlignment="1">
      <alignment horizontal="center"/>
    </xf>
    <xf numFmtId="0" fontId="50" fillId="8" borderId="14" xfId="1" applyFont="1" applyFill="1" applyBorder="1" applyAlignment="1">
      <alignment horizontal="center"/>
    </xf>
    <xf numFmtId="0" fontId="45" fillId="15" borderId="14" xfId="1" applyFont="1" applyFill="1" applyBorder="1" applyAlignment="1">
      <alignment horizontal="center" readingOrder="2"/>
    </xf>
    <xf numFmtId="0" fontId="51" fillId="15" borderId="16" xfId="1" applyFont="1" applyFill="1" applyBorder="1" applyAlignment="1">
      <alignment horizontal="center"/>
    </xf>
    <xf numFmtId="0" fontId="52" fillId="15" borderId="14" xfId="1" applyFont="1" applyFill="1" applyBorder="1" applyAlignment="1">
      <alignment horizontal="center" readingOrder="2"/>
    </xf>
    <xf numFmtId="0" fontId="45" fillId="4" borderId="17" xfId="1" applyFont="1" applyFill="1" applyBorder="1" applyAlignment="1">
      <alignment horizontal="center" readingOrder="2"/>
    </xf>
    <xf numFmtId="0" fontId="51" fillId="4" borderId="18" xfId="1" applyFont="1" applyFill="1" applyBorder="1" applyAlignment="1">
      <alignment horizontal="center"/>
    </xf>
    <xf numFmtId="0" fontId="52" fillId="4" borderId="17" xfId="1" applyFont="1" applyFill="1" applyBorder="1" applyAlignment="1">
      <alignment horizontal="center"/>
    </xf>
    <xf numFmtId="0" fontId="45" fillId="15" borderId="17" xfId="1" applyFont="1" applyFill="1" applyBorder="1" applyAlignment="1">
      <alignment horizontal="center" readingOrder="2"/>
    </xf>
    <xf numFmtId="0" fontId="51" fillId="15" borderId="18" xfId="1" applyFont="1" applyFill="1" applyBorder="1" applyAlignment="1">
      <alignment horizontal="center"/>
    </xf>
    <xf numFmtId="0" fontId="52" fillId="15" borderId="17" xfId="1" applyFont="1" applyFill="1" applyBorder="1" applyAlignment="1">
      <alignment horizontal="center"/>
    </xf>
    <xf numFmtId="0" fontId="45" fillId="4" borderId="19" xfId="1" applyFont="1" applyFill="1" applyBorder="1" applyAlignment="1">
      <alignment horizontal="center" readingOrder="2"/>
    </xf>
    <xf numFmtId="0" fontId="51" fillId="4" borderId="20" xfId="1" applyFont="1" applyFill="1" applyBorder="1" applyAlignment="1">
      <alignment horizontal="center"/>
    </xf>
    <xf numFmtId="0" fontId="52" fillId="4" borderId="19" xfId="1" applyFont="1" applyFill="1" applyBorder="1" applyAlignment="1">
      <alignment horizontal="center" readingOrder="2"/>
    </xf>
    <xf numFmtId="0" fontId="48" fillId="16" borderId="0" xfId="1" applyFont="1" applyFill="1" applyAlignment="1">
      <alignment horizontal="center"/>
    </xf>
    <xf numFmtId="0" fontId="37" fillId="16" borderId="0" xfId="1" applyFont="1" applyFill="1" applyAlignment="1">
      <alignment horizontal="right" readingOrder="2"/>
    </xf>
    <xf numFmtId="0" fontId="37" fillId="16" borderId="0" xfId="1" applyFont="1" applyFill="1" applyAlignment="1">
      <alignment horizontal="right"/>
    </xf>
    <xf numFmtId="0" fontId="34" fillId="16" borderId="0" xfId="1" applyFont="1" applyFill="1" applyAlignment="1">
      <alignment horizontal="right"/>
    </xf>
    <xf numFmtId="0" fontId="53" fillId="4" borderId="0" xfId="1" applyFont="1" applyFill="1" applyAlignment="1">
      <alignment horizontal="center" readingOrder="2"/>
    </xf>
    <xf numFmtId="0" fontId="54" fillId="8" borderId="0" xfId="1" applyFont="1" applyFill="1" applyAlignment="1">
      <alignment horizontal="center" readingOrder="2"/>
    </xf>
    <xf numFmtId="0" fontId="26" fillId="8" borderId="0" xfId="1" applyFill="1"/>
    <xf numFmtId="0" fontId="42" fillId="4" borderId="0" xfId="1" applyFont="1" applyFill="1" applyAlignment="1">
      <alignment horizontal="right" readingOrder="2"/>
    </xf>
    <xf numFmtId="0" fontId="55" fillId="4" borderId="0" xfId="0" applyFont="1" applyFill="1" applyAlignment="1">
      <alignment horizontal="center" vertical="center"/>
    </xf>
    <xf numFmtId="0" fontId="56" fillId="6" borderId="0" xfId="0" applyFont="1" applyFill="1" applyAlignment="1">
      <alignment horizontal="right" vertical="center"/>
    </xf>
    <xf numFmtId="0" fontId="57" fillId="6" borderId="0" xfId="0" applyFont="1" applyFill="1" applyAlignment="1">
      <alignment horizontal="center" vertical="center"/>
    </xf>
    <xf numFmtId="165" fontId="57" fillId="6" borderId="0" xfId="0" applyNumberFormat="1" applyFont="1" applyFill="1" applyAlignment="1">
      <alignment horizontal="center" vertical="center"/>
    </xf>
    <xf numFmtId="166" fontId="58" fillId="7" borderId="0" xfId="0" applyNumberFormat="1" applyFont="1" applyFill="1" applyAlignment="1">
      <alignment horizontal="center" vertical="center"/>
    </xf>
    <xf numFmtId="0" fontId="57" fillId="7" borderId="0" xfId="0" applyFont="1" applyFill="1" applyAlignment="1">
      <alignment horizontal="center" vertical="center"/>
    </xf>
    <xf numFmtId="0" fontId="55" fillId="6" borderId="0" xfId="0" applyFont="1" applyFill="1" applyAlignment="1">
      <alignment horizontal="right" vertical="center"/>
    </xf>
    <xf numFmtId="0" fontId="55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 readingOrder="2"/>
    </xf>
    <xf numFmtId="0" fontId="11" fillId="3" borderId="0" xfId="0" applyFont="1" applyFill="1" applyAlignment="1">
      <alignment horizontal="right" vertical="center" wrapText="1" readingOrder="2"/>
    </xf>
    <xf numFmtId="0" fontId="11" fillId="3" borderId="0" xfId="0" applyFont="1" applyFill="1" applyAlignment="1">
      <alignment horizontal="right" vertical="center" readingOrder="2"/>
    </xf>
    <xf numFmtId="0" fontId="15" fillId="7" borderId="0" xfId="0" applyFont="1" applyFill="1" applyAlignment="1">
      <alignment horizontal="right" vertical="center" readingOrder="2"/>
    </xf>
    <xf numFmtId="0" fontId="20" fillId="3" borderId="0" xfId="0" applyFont="1" applyFill="1" applyAlignment="1">
      <alignment horizontal="right" vertical="center" readingOrder="2"/>
    </xf>
    <xf numFmtId="164" fontId="16" fillId="8" borderId="0" xfId="0" applyNumberFormat="1" applyFont="1" applyFill="1" applyAlignment="1">
      <alignment horizontal="center" vertical="center" readingOrder="2"/>
    </xf>
    <xf numFmtId="0" fontId="18" fillId="4" borderId="0" xfId="0" applyFont="1" applyFill="1" applyAlignment="1">
      <alignment horizontal="right" vertical="center" readingOrder="2"/>
    </xf>
    <xf numFmtId="0" fontId="3" fillId="3" borderId="0" xfId="0" applyFont="1" applyFill="1" applyAlignment="1">
      <alignment horizontal="right" readingOrder="2"/>
    </xf>
    <xf numFmtId="0" fontId="21" fillId="5" borderId="0" xfId="0" applyFont="1" applyFill="1" applyAlignment="1">
      <alignment horizontal="right" vertical="center" readingOrder="2"/>
    </xf>
    <xf numFmtId="0" fontId="0" fillId="4" borderId="0" xfId="0" applyFill="1" applyAlignment="1">
      <alignment readingOrder="2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8" fillId="4" borderId="24" xfId="2" applyFill="1" applyBorder="1" applyAlignment="1">
      <alignment horizontal="center"/>
    </xf>
    <xf numFmtId="0" fontId="28" fillId="4" borderId="11" xfId="2" applyFill="1" applyBorder="1" applyAlignment="1">
      <alignment horizontal="center"/>
    </xf>
    <xf numFmtId="0" fontId="28" fillId="4" borderId="25" xfId="2" applyFill="1" applyBorder="1" applyAlignment="1">
      <alignment horizontal="center"/>
    </xf>
  </cellXfs>
  <cellStyles count="3">
    <cellStyle name="Normal" xfId="0" builtinId="0"/>
    <cellStyle name="Normal 2" xfId="1" xr:uid="{A47E0C2F-05EC-4735-A6BE-492363422CD9}"/>
    <cellStyle name="היפר-קישור 2" xfId="2" xr:uid="{AD9F2214-171E-484E-9A9D-F5655C686974}"/>
  </cellStyles>
  <dxfs count="14">
    <dxf>
      <font>
        <color rgb="FFE74C3C"/>
      </font>
    </dxf>
    <dxf>
      <font>
        <color rgb="FF27AE60"/>
      </font>
    </dxf>
    <dxf>
      <font>
        <color rgb="FFE74C3C"/>
      </font>
      <fill>
        <patternFill patternType="solid">
          <fgColor indexed="64"/>
          <bgColor rgb="FFFFEBEE"/>
        </patternFill>
      </fill>
    </dxf>
    <dxf>
      <font>
        <color rgb="FFE74C3C"/>
      </font>
      <fill>
        <patternFill patternType="solid">
          <fgColor indexed="64"/>
          <bgColor rgb="FFFFEBEE"/>
        </patternFill>
      </fill>
    </dxf>
    <dxf>
      <font>
        <color rgb="FFE74C3C"/>
      </font>
      <fill>
        <patternFill patternType="solid">
          <fgColor indexed="64"/>
          <bgColor rgb="FFFFEBEE"/>
        </patternFill>
      </fill>
    </dxf>
    <dxf>
      <font>
        <color rgb="FFE74C3C"/>
      </font>
      <fill>
        <patternFill patternType="solid">
          <fgColor indexed="64"/>
          <bgColor rgb="FFFFEBEE"/>
        </patternFill>
      </fill>
    </dxf>
    <dxf>
      <font>
        <color rgb="FFE74C3C"/>
      </font>
      <fill>
        <patternFill patternType="solid">
          <fgColor indexed="64"/>
          <bgColor rgb="FFFFEBEE"/>
        </patternFill>
      </fill>
    </dxf>
    <dxf>
      <font>
        <color rgb="FFE74C3C"/>
      </font>
      <fill>
        <patternFill patternType="solid">
          <fgColor indexed="64"/>
          <bgColor rgb="FFFFEBEE"/>
        </patternFill>
      </fill>
    </dxf>
    <dxf>
      <font>
        <color rgb="FFE74C3C"/>
      </font>
      <fill>
        <patternFill patternType="solid">
          <fgColor indexed="64"/>
          <bgColor rgb="FFFFEBEE"/>
        </patternFill>
      </fill>
    </dxf>
    <dxf>
      <font>
        <color rgb="FFE74C3C"/>
      </font>
      <fill>
        <patternFill patternType="solid">
          <fgColor indexed="64"/>
          <bgColor rgb="FFFFEBEE"/>
        </patternFill>
      </fill>
    </dxf>
    <dxf>
      <font>
        <color rgb="FFE74C3C"/>
      </font>
      <fill>
        <patternFill patternType="solid">
          <fgColor indexed="64"/>
          <bgColor rgb="FFFFEBEE"/>
        </patternFill>
      </fill>
    </dxf>
    <dxf>
      <font>
        <color rgb="FFE74C3C"/>
      </font>
      <fill>
        <patternFill patternType="solid">
          <fgColor indexed="64"/>
          <bgColor rgb="FFFFEBEE"/>
        </patternFill>
      </fill>
    </dxf>
    <dxf>
      <font>
        <color rgb="FFE74C3C"/>
      </font>
      <fill>
        <patternFill patternType="solid">
          <fgColor indexed="64"/>
          <bgColor rgb="FFFFEBEE"/>
        </patternFill>
      </fill>
    </dxf>
    <dxf>
      <font>
        <color rgb="FFE74C3C"/>
      </font>
      <fill>
        <patternFill patternType="solid">
          <fgColor indexed="64"/>
          <bgColor rgb="FFFFEBE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rgbClr val="2C3E50"/>
                </a:solidFill>
                <a:latin typeface="+mn-lt"/>
                <a:ea typeface="+mn-ea"/>
                <a:cs typeface="+mn-cs"/>
              </a:defRPr>
            </a:pPr>
            <a:r>
              <a:rPr lang="he-IL"/>
              <a:t>פילוח עלויות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rgbClr val="2C3E50"/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493-4927-9000-AD7C778A18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493-4927-9000-AD7C778A18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493-4927-9000-AD7C778A18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493-4927-9000-AD7C778A18CA}"/>
              </c:ext>
            </c:extLst>
          </c:dPt>
          <c:cat>
            <c:strRef>
              <c:f>דשבורד!$B$20:$B$23</c:f>
              <c:strCache>
                <c:ptCount val="4"/>
                <c:pt idx="0">
                  <c:v>חומרי גלם</c:v>
                </c:pt>
                <c:pt idx="1">
                  <c:v>זמן עבודה</c:v>
                </c:pt>
                <c:pt idx="2">
                  <c:v>עלויות נוספות</c:v>
                </c:pt>
                <c:pt idx="3">
                  <c:v>תקורה</c:v>
                </c:pt>
              </c:strCache>
            </c:strRef>
          </c:cat>
          <c:val>
            <c:numRef>
              <c:f>דשבורד!$C$20:$C$23</c:f>
              <c:numCache>
                <c:formatCode>\₪\ #,##0.00</c:formatCode>
                <c:ptCount val="4"/>
                <c:pt idx="0">
                  <c:v>74.440666666666644</c:v>
                </c:pt>
                <c:pt idx="1">
                  <c:v>171</c:v>
                </c:pt>
                <c:pt idx="2">
                  <c:v>55</c:v>
                </c:pt>
                <c:pt idx="3">
                  <c:v>45.066099999999992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4F-4A8A-8C95-85130276A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2241074</xdr:colOff>
      <xdr:row>17</xdr:row>
      <xdr:rowOff>411481</xdr:rowOff>
    </xdr:from>
    <xdr:to>
      <xdr:col>8</xdr:col>
      <xdr:colOff>205740</xdr:colOff>
      <xdr:row>24</xdr:row>
      <xdr:rowOff>15241</xdr:rowOff>
    </xdr:to>
    <xdr:graphicFrame macro="">
      <xdr:nvGraphicFramePr>
        <xdr:cNvPr id="2" name="תרשים 1">
          <a:extLst>
            <a:ext uri="{FF2B5EF4-FFF2-40B4-BE49-F238E27FC236}">
              <a16:creationId xmlns:a16="http://schemas.microsoft.com/office/drawing/2014/main" id="{B18FF609-BD06-068C-4F22-1372BFE7F0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wnloads\TasksTeamWithGannt.xlsx" TargetMode="External"/><Relationship Id="rId1" Type="http://schemas.openxmlformats.org/officeDocument/2006/relationships/externalLinkPath" Target="/Users/USER/Documents/wp/excel/static/files/TasksTeamWithGan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ברוכים הבאים"/>
      <sheetName val="ניהול משימות"/>
      <sheetName val="לוח גאנט"/>
      <sheetName val="דאשבורד"/>
      <sheetName val="הגדרות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שיווק</v>
          </cell>
          <cell r="B2" t="str">
            <v>ישראל ישראלי</v>
          </cell>
          <cell r="C2" t="str">
            <v>טרם החל</v>
          </cell>
          <cell r="D2" t="str">
            <v>נמוכה</v>
          </cell>
        </row>
        <row r="3">
          <cell r="A3" t="str">
            <v>פיתוח</v>
          </cell>
          <cell r="B3" t="str">
            <v>שרה כהן</v>
          </cell>
          <cell r="C3" t="str">
            <v>בביצוע</v>
          </cell>
          <cell r="D3" t="str">
            <v>בינונית</v>
          </cell>
        </row>
        <row r="4">
          <cell r="A4" t="str">
            <v>אדמיניסטרציה</v>
          </cell>
          <cell r="B4" t="str">
            <v>דוד לוי</v>
          </cell>
          <cell r="C4" t="str">
            <v>ממתין למשוב</v>
          </cell>
          <cell r="D4" t="str">
            <v>גבוהה</v>
          </cell>
        </row>
        <row r="5">
          <cell r="A5" t="str">
            <v>מכירות</v>
          </cell>
          <cell r="B5" t="str">
            <v>רחל מזרחי</v>
          </cell>
          <cell r="C5" t="str">
            <v>הושלם</v>
          </cell>
          <cell r="D5" t="str">
            <v>דחוף!</v>
          </cell>
        </row>
        <row r="6">
          <cell r="A6" t="str">
            <v>משאבי אנוש</v>
          </cell>
          <cell r="C6" t="str">
            <v>תקוע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lef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84C7826-D31E-456A-A887-9547F4D301FE}">
  <we:reference id="wa200009404" version="1.0.0.8" store="he-IL" storeType="OMEX"/>
  <we:alternateReferences>
    <we:reference id="WA200009404" version="1.0.0.8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xcel.kova.co.il/contact" TargetMode="External"/><Relationship Id="rId7" Type="http://schemas.openxmlformats.org/officeDocument/2006/relationships/hyperlink" Target="https://excel.kova.co.il/contact" TargetMode="External"/><Relationship Id="rId2" Type="http://schemas.openxmlformats.org/officeDocument/2006/relationships/hyperlink" Target="https://excel.kova.co.il/contact" TargetMode="External"/><Relationship Id="rId1" Type="http://schemas.openxmlformats.org/officeDocument/2006/relationships/hyperlink" Target="https://excel.kova.co.il/contact" TargetMode="External"/><Relationship Id="rId6" Type="http://schemas.openxmlformats.org/officeDocument/2006/relationships/hyperlink" Target="https://excel.kova.co.il/contact" TargetMode="External"/><Relationship Id="rId5" Type="http://schemas.openxmlformats.org/officeDocument/2006/relationships/hyperlink" Target="https://excel.kova.co.il/contact" TargetMode="External"/><Relationship Id="rId4" Type="http://schemas.openxmlformats.org/officeDocument/2006/relationships/hyperlink" Target="https://excel.kova.co.il/contac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excel.kova.co.il/contact" TargetMode="External"/><Relationship Id="rId1" Type="http://schemas.openxmlformats.org/officeDocument/2006/relationships/hyperlink" Target="https://excel.kova.co.il/cont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EE5F0-0640-4BF2-845C-136E81CCD857}">
  <dimension ref="A1:H112"/>
  <sheetViews>
    <sheetView showGridLines="0" rightToLeft="1" tabSelected="1" workbookViewId="0">
      <selection activeCell="C9" sqref="C9"/>
    </sheetView>
  </sheetViews>
  <sheetFormatPr defaultColWidth="9" defaultRowHeight="13.8" x14ac:dyDescent="0.25"/>
  <cols>
    <col min="1" max="1" width="3.19921875" style="78" customWidth="1"/>
    <col min="2" max="2" width="37.09765625" style="78" customWidth="1"/>
    <col min="3" max="3" width="33.19921875" style="78" customWidth="1"/>
    <col min="4" max="4" width="2.5" style="78" customWidth="1"/>
    <col min="5" max="5" width="33.19921875" style="78" customWidth="1"/>
    <col min="6" max="6" width="2.5" style="78" customWidth="1"/>
    <col min="7" max="7" width="33.19921875" style="78" customWidth="1"/>
    <col min="8" max="8" width="3.19921875" style="78" customWidth="1"/>
    <col min="9" max="16384" width="9" style="78"/>
  </cols>
  <sheetData>
    <row r="1" spans="1:8" ht="10.199999999999999" customHeight="1" x14ac:dyDescent="0.25">
      <c r="A1" s="77"/>
      <c r="B1" s="77"/>
      <c r="C1" s="77"/>
      <c r="D1" s="77"/>
      <c r="E1" s="77"/>
      <c r="F1" s="77"/>
      <c r="G1" s="77"/>
      <c r="H1" s="77"/>
    </row>
    <row r="2" spans="1:8" ht="40.200000000000003" customHeight="1" x14ac:dyDescent="0.6">
      <c r="A2" s="77"/>
      <c r="B2" s="79" t="s">
        <v>141</v>
      </c>
      <c r="C2" s="77"/>
      <c r="D2" s="77"/>
      <c r="E2" s="77"/>
      <c r="F2" s="77"/>
      <c r="G2" s="80" t="s">
        <v>142</v>
      </c>
      <c r="H2" s="77"/>
    </row>
    <row r="3" spans="1:8" ht="22.2" customHeight="1" x14ac:dyDescent="0.3">
      <c r="A3" s="77"/>
      <c r="B3" s="81" t="s">
        <v>143</v>
      </c>
      <c r="C3" s="77"/>
      <c r="D3" s="77"/>
      <c r="E3" s="77"/>
      <c r="F3" s="77"/>
      <c r="G3" s="77"/>
      <c r="H3" s="77"/>
    </row>
    <row r="4" spans="1:8" ht="4.2" customHeight="1" thickBot="1" x14ac:dyDescent="0.3">
      <c r="A4" s="77"/>
      <c r="B4" s="82"/>
      <c r="C4" s="82"/>
      <c r="D4" s="82"/>
      <c r="E4" s="82"/>
      <c r="F4" s="82"/>
      <c r="G4" s="82"/>
      <c r="H4" s="77"/>
    </row>
    <row r="5" spans="1:8" ht="10.199999999999999" customHeight="1" x14ac:dyDescent="0.25">
      <c r="A5" s="77"/>
      <c r="B5" s="77"/>
      <c r="C5" s="77"/>
      <c r="D5" s="77"/>
      <c r="E5" s="77"/>
      <c r="F5" s="77"/>
      <c r="G5" s="77"/>
      <c r="H5" s="77"/>
    </row>
    <row r="6" spans="1:8" ht="21" x14ac:dyDescent="0.4">
      <c r="A6" s="77"/>
      <c r="B6" s="83" t="s">
        <v>144</v>
      </c>
      <c r="C6" s="77"/>
      <c r="D6" s="77"/>
      <c r="E6" s="77"/>
      <c r="F6" s="77"/>
      <c r="G6" s="77"/>
      <c r="H6" s="77"/>
    </row>
    <row r="7" spans="1:8" ht="10.199999999999999" customHeight="1" x14ac:dyDescent="0.25">
      <c r="A7" s="77"/>
      <c r="B7" s="77"/>
      <c r="C7" s="77"/>
      <c r="D7" s="77"/>
      <c r="E7" s="77"/>
      <c r="F7" s="77"/>
      <c r="G7" s="77"/>
      <c r="H7" s="77"/>
    </row>
    <row r="8" spans="1:8" x14ac:dyDescent="0.25">
      <c r="A8" s="77"/>
      <c r="B8" s="84" t="s">
        <v>145</v>
      </c>
      <c r="C8" s="77"/>
      <c r="D8" s="77"/>
      <c r="E8" s="77"/>
      <c r="F8" s="77"/>
      <c r="G8" s="77"/>
      <c r="H8" s="77"/>
    </row>
    <row r="9" spans="1:8" x14ac:dyDescent="0.25">
      <c r="A9" s="77"/>
      <c r="B9" s="84" t="s">
        <v>146</v>
      </c>
      <c r="C9" s="77"/>
      <c r="D9" s="77"/>
      <c r="E9" s="77"/>
      <c r="F9" s="77"/>
      <c r="G9" s="77"/>
      <c r="H9" s="77"/>
    </row>
    <row r="10" spans="1:8" ht="10.199999999999999" customHeight="1" x14ac:dyDescent="0.25">
      <c r="A10" s="77"/>
      <c r="B10" s="77"/>
      <c r="C10" s="77"/>
      <c r="D10" s="77"/>
      <c r="E10" s="77"/>
      <c r="F10" s="77"/>
      <c r="G10" s="77"/>
      <c r="H10" s="77"/>
    </row>
    <row r="11" spans="1:8" ht="31.95" customHeight="1" x14ac:dyDescent="0.35">
      <c r="A11" s="77"/>
      <c r="B11" s="85" t="s">
        <v>147</v>
      </c>
      <c r="C11" s="86"/>
      <c r="D11" s="86"/>
      <c r="E11" s="86"/>
      <c r="F11" s="86"/>
      <c r="G11" s="86"/>
      <c r="H11" s="77"/>
    </row>
    <row r="12" spans="1:8" ht="10.199999999999999" customHeight="1" thickBot="1" x14ac:dyDescent="0.3">
      <c r="A12" s="77"/>
      <c r="B12" s="77"/>
      <c r="C12" s="77"/>
      <c r="D12" s="77"/>
      <c r="E12" s="77"/>
      <c r="F12" s="77"/>
      <c r="G12" s="77"/>
      <c r="H12" s="77"/>
    </row>
    <row r="13" spans="1:8" ht="15.6" x14ac:dyDescent="0.3">
      <c r="A13" s="77"/>
      <c r="B13" s="87" t="s">
        <v>148</v>
      </c>
      <c r="C13" s="88" t="s">
        <v>149</v>
      </c>
      <c r="D13" s="89"/>
      <c r="E13" s="87" t="s">
        <v>150</v>
      </c>
      <c r="F13" s="89"/>
      <c r="G13" s="87" t="s">
        <v>151</v>
      </c>
      <c r="H13" s="77"/>
    </row>
    <row r="14" spans="1:8" ht="14.4" thickBot="1" x14ac:dyDescent="0.3">
      <c r="A14" s="77"/>
      <c r="B14" s="90" t="s">
        <v>152</v>
      </c>
      <c r="C14" s="91" t="s">
        <v>153</v>
      </c>
      <c r="D14" s="89"/>
      <c r="E14" s="90" t="s">
        <v>154</v>
      </c>
      <c r="F14" s="89"/>
      <c r="G14" s="90" t="s">
        <v>155</v>
      </c>
      <c r="H14" s="77"/>
    </row>
    <row r="15" spans="1:8" ht="10.199999999999999" customHeight="1" x14ac:dyDescent="0.25">
      <c r="A15" s="77"/>
      <c r="H15" s="77"/>
    </row>
    <row r="16" spans="1:8" ht="31.95" customHeight="1" x14ac:dyDescent="0.35">
      <c r="A16" s="77"/>
      <c r="B16" s="92" t="s">
        <v>156</v>
      </c>
      <c r="C16" s="86"/>
      <c r="D16" s="86"/>
      <c r="E16" s="86"/>
      <c r="F16" s="86"/>
      <c r="G16" s="93" t="s">
        <v>142</v>
      </c>
      <c r="H16" s="77"/>
    </row>
    <row r="17" spans="1:8" ht="10.199999999999999" customHeight="1" x14ac:dyDescent="0.25">
      <c r="A17" s="77"/>
      <c r="B17" s="77"/>
      <c r="C17" s="77"/>
      <c r="D17" s="77"/>
      <c r="E17" s="77"/>
      <c r="F17" s="77"/>
      <c r="G17" s="77"/>
      <c r="H17" s="77"/>
    </row>
    <row r="18" spans="1:8" ht="17.399999999999999" x14ac:dyDescent="0.3">
      <c r="A18" s="77"/>
      <c r="B18" s="94" t="s">
        <v>157</v>
      </c>
      <c r="C18" s="95" t="s">
        <v>158</v>
      </c>
      <c r="D18" s="77"/>
      <c r="E18" s="94" t="s">
        <v>157</v>
      </c>
      <c r="F18" s="77"/>
      <c r="G18" s="95" t="s">
        <v>159</v>
      </c>
      <c r="H18" s="77"/>
    </row>
    <row r="19" spans="1:8" x14ac:dyDescent="0.25">
      <c r="A19" s="77"/>
      <c r="B19" s="77"/>
      <c r="C19" s="96" t="s">
        <v>160</v>
      </c>
      <c r="D19" s="77"/>
      <c r="E19" s="77"/>
      <c r="F19" s="77"/>
      <c r="G19" s="96" t="s">
        <v>161</v>
      </c>
      <c r="H19" s="77"/>
    </row>
    <row r="20" spans="1:8" ht="17.399999999999999" x14ac:dyDescent="0.3">
      <c r="A20" s="77"/>
      <c r="B20" s="94" t="s">
        <v>157</v>
      </c>
      <c r="C20" s="95" t="s">
        <v>162</v>
      </c>
      <c r="D20" s="77"/>
      <c r="E20" s="94" t="s">
        <v>157</v>
      </c>
      <c r="F20" s="77"/>
      <c r="G20" s="95" t="s">
        <v>163</v>
      </c>
      <c r="H20" s="77"/>
    </row>
    <row r="21" spans="1:8" x14ac:dyDescent="0.25">
      <c r="A21" s="77"/>
      <c r="B21" s="77"/>
      <c r="C21" s="96" t="s">
        <v>164</v>
      </c>
      <c r="D21" s="77"/>
      <c r="E21" s="77"/>
      <c r="F21" s="77"/>
      <c r="G21" s="96" t="s">
        <v>165</v>
      </c>
      <c r="H21" s="77"/>
    </row>
    <row r="22" spans="1:8" ht="17.399999999999999" x14ac:dyDescent="0.3">
      <c r="A22" s="77"/>
      <c r="B22" s="94" t="s">
        <v>157</v>
      </c>
      <c r="C22" s="95" t="s">
        <v>166</v>
      </c>
      <c r="D22" s="77"/>
      <c r="E22" s="94" t="s">
        <v>157</v>
      </c>
      <c r="F22" s="77"/>
      <c r="G22" s="95" t="s">
        <v>167</v>
      </c>
      <c r="H22" s="77"/>
    </row>
    <row r="23" spans="1:8" x14ac:dyDescent="0.25">
      <c r="A23" s="77"/>
      <c r="B23" s="77"/>
      <c r="C23" s="96" t="s">
        <v>168</v>
      </c>
      <c r="D23" s="77"/>
      <c r="E23" s="77"/>
      <c r="F23" s="77"/>
      <c r="G23" s="96" t="s">
        <v>169</v>
      </c>
      <c r="H23" s="77"/>
    </row>
    <row r="24" spans="1:8" ht="10.199999999999999" customHeight="1" x14ac:dyDescent="0.25">
      <c r="A24" s="77"/>
      <c r="B24" s="77"/>
      <c r="C24" s="77"/>
      <c r="D24" s="77"/>
      <c r="E24" s="77"/>
      <c r="F24" s="77"/>
      <c r="G24" s="77"/>
      <c r="H24" s="77"/>
    </row>
    <row r="25" spans="1:8" ht="31.95" customHeight="1" x14ac:dyDescent="0.35">
      <c r="A25" s="77"/>
      <c r="B25" s="97" t="s">
        <v>170</v>
      </c>
      <c r="C25" s="86"/>
      <c r="D25" s="86"/>
      <c r="E25" s="86"/>
      <c r="F25" s="86"/>
      <c r="G25" s="93" t="s">
        <v>142</v>
      </c>
      <c r="H25" s="77"/>
    </row>
    <row r="26" spans="1:8" ht="10.199999999999999" customHeight="1" x14ac:dyDescent="0.25">
      <c r="A26" s="77"/>
      <c r="B26" s="77"/>
      <c r="C26" s="77"/>
      <c r="D26" s="77"/>
      <c r="E26" s="77"/>
      <c r="F26" s="77"/>
      <c r="G26" s="77"/>
      <c r="H26" s="77"/>
    </row>
    <row r="27" spans="1:8" ht="15.6" x14ac:dyDescent="0.3">
      <c r="A27" s="77"/>
      <c r="B27" s="98" t="s">
        <v>171</v>
      </c>
      <c r="C27" s="77"/>
      <c r="D27" s="77"/>
      <c r="E27" s="77"/>
      <c r="F27" s="77"/>
      <c r="G27" s="77"/>
      <c r="H27" s="77"/>
    </row>
    <row r="28" spans="1:8" x14ac:dyDescent="0.25">
      <c r="A28" s="77"/>
      <c r="B28" s="99" t="s">
        <v>172</v>
      </c>
      <c r="C28" s="77"/>
      <c r="D28" s="77"/>
      <c r="E28" s="77"/>
      <c r="F28" s="77"/>
      <c r="G28" s="77"/>
      <c r="H28" s="77"/>
    </row>
    <row r="29" spans="1:8" ht="10.199999999999999" customHeight="1" x14ac:dyDescent="0.25">
      <c r="A29" s="77"/>
      <c r="B29" s="100"/>
      <c r="C29" s="77"/>
      <c r="D29" s="77"/>
      <c r="E29" s="77"/>
      <c r="F29" s="77"/>
      <c r="G29" s="77"/>
      <c r="H29" s="77"/>
    </row>
    <row r="30" spans="1:8" ht="16.8" x14ac:dyDescent="0.3">
      <c r="A30" s="77"/>
      <c r="B30" s="101" t="s">
        <v>173</v>
      </c>
      <c r="C30" s="77"/>
      <c r="D30" s="77"/>
      <c r="E30" s="77"/>
      <c r="F30" s="77"/>
      <c r="G30" s="77"/>
      <c r="H30" s="77"/>
    </row>
    <row r="31" spans="1:8" x14ac:dyDescent="0.25">
      <c r="A31" s="77"/>
      <c r="B31" s="102" t="s">
        <v>174</v>
      </c>
      <c r="C31" s="77"/>
      <c r="D31" s="77"/>
      <c r="E31" s="77"/>
      <c r="F31" s="77"/>
      <c r="G31" s="77"/>
      <c r="H31" s="77"/>
    </row>
    <row r="32" spans="1:8" ht="10.199999999999999" customHeight="1" thickBot="1" x14ac:dyDescent="0.3">
      <c r="A32" s="77"/>
      <c r="B32" s="77"/>
      <c r="C32" s="77"/>
      <c r="D32" s="77"/>
      <c r="E32" s="77"/>
      <c r="F32" s="77"/>
      <c r="G32" s="77"/>
      <c r="H32" s="77"/>
    </row>
    <row r="33" spans="1:8" ht="30.6" thickTop="1" x14ac:dyDescent="0.5">
      <c r="A33" s="77"/>
      <c r="B33" s="103">
        <v>3.36</v>
      </c>
      <c r="C33" s="103">
        <v>0.8</v>
      </c>
      <c r="D33" s="77"/>
      <c r="E33" s="103">
        <v>0.7</v>
      </c>
      <c r="F33" s="77"/>
      <c r="G33" s="104">
        <v>1.5</v>
      </c>
      <c r="H33" s="77"/>
    </row>
    <row r="34" spans="1:8" x14ac:dyDescent="0.25">
      <c r="A34" s="77"/>
      <c r="B34" s="105" t="s">
        <v>175</v>
      </c>
      <c r="C34" s="105" t="s">
        <v>176</v>
      </c>
      <c r="D34" s="77"/>
      <c r="E34" s="105" t="s">
        <v>177</v>
      </c>
      <c r="F34" s="77"/>
      <c r="G34" s="105" t="s">
        <v>178</v>
      </c>
      <c r="H34" s="77"/>
    </row>
    <row r="35" spans="1:8" ht="14.4" thickBot="1" x14ac:dyDescent="0.3">
      <c r="A35" s="77"/>
      <c r="B35" s="106" t="s">
        <v>179</v>
      </c>
      <c r="C35" s="106" t="s">
        <v>180</v>
      </c>
      <c r="D35" s="107"/>
      <c r="E35" s="106" t="s">
        <v>181</v>
      </c>
      <c r="F35" s="107"/>
      <c r="G35" s="106" t="s">
        <v>182</v>
      </c>
      <c r="H35" s="77"/>
    </row>
    <row r="36" spans="1:8" ht="10.199999999999999" customHeight="1" thickTop="1" x14ac:dyDescent="0.25">
      <c r="A36" s="77"/>
      <c r="B36" s="77"/>
      <c r="C36" s="77"/>
      <c r="D36" s="77"/>
      <c r="E36" s="77"/>
      <c r="F36" s="77"/>
      <c r="G36" s="77"/>
      <c r="H36" s="77"/>
    </row>
    <row r="37" spans="1:8" ht="31.95" customHeight="1" x14ac:dyDescent="0.35">
      <c r="A37" s="77"/>
      <c r="B37" s="85" t="s">
        <v>183</v>
      </c>
      <c r="C37" s="86"/>
      <c r="D37" s="86"/>
      <c r="E37" s="86"/>
      <c r="F37" s="86"/>
      <c r="G37" s="93" t="s">
        <v>142</v>
      </c>
      <c r="H37" s="77"/>
    </row>
    <row r="38" spans="1:8" ht="10.199999999999999" customHeight="1" x14ac:dyDescent="0.25">
      <c r="A38" s="77"/>
      <c r="B38" s="77"/>
      <c r="C38" s="77"/>
      <c r="D38" s="77"/>
      <c r="E38" s="77"/>
      <c r="F38" s="77"/>
      <c r="G38" s="77"/>
      <c r="H38" s="77"/>
    </row>
    <row r="39" spans="1:8" ht="15.6" x14ac:dyDescent="0.3">
      <c r="A39" s="77"/>
      <c r="C39" s="108" t="s">
        <v>184</v>
      </c>
      <c r="D39" s="107"/>
      <c r="E39" s="108" t="s">
        <v>185</v>
      </c>
      <c r="F39" s="107"/>
      <c r="G39" s="108" t="s">
        <v>186</v>
      </c>
      <c r="H39" s="77"/>
    </row>
    <row r="40" spans="1:8" ht="20.399999999999999" x14ac:dyDescent="0.35">
      <c r="A40" s="77"/>
      <c r="B40" s="109" t="s">
        <v>187</v>
      </c>
      <c r="C40" s="110" t="s">
        <v>188</v>
      </c>
      <c r="D40" s="77"/>
      <c r="E40" s="110" t="s">
        <v>189</v>
      </c>
      <c r="F40" s="77"/>
      <c r="G40" s="110" t="s">
        <v>190</v>
      </c>
      <c r="H40" s="77"/>
    </row>
    <row r="41" spans="1:8" x14ac:dyDescent="0.25">
      <c r="A41" s="77"/>
      <c r="B41" s="77"/>
      <c r="C41" s="110" t="s">
        <v>191</v>
      </c>
      <c r="D41" s="77"/>
      <c r="E41" s="110" t="s">
        <v>192</v>
      </c>
      <c r="F41" s="77"/>
      <c r="G41" s="111" t="s">
        <v>193</v>
      </c>
      <c r="H41" s="77"/>
    </row>
    <row r="42" spans="1:8" x14ac:dyDescent="0.25">
      <c r="A42" s="77"/>
      <c r="B42" s="77"/>
      <c r="C42" s="110" t="s">
        <v>194</v>
      </c>
      <c r="D42" s="77"/>
      <c r="E42" s="110" t="s">
        <v>195</v>
      </c>
      <c r="F42" s="77"/>
      <c r="G42" s="110" t="s">
        <v>196</v>
      </c>
      <c r="H42" s="77"/>
    </row>
    <row r="43" spans="1:8" ht="10.199999999999999" customHeight="1" x14ac:dyDescent="0.25">
      <c r="A43" s="77"/>
      <c r="B43" s="77"/>
      <c r="C43" s="77"/>
      <c r="D43" s="77"/>
      <c r="E43" s="77"/>
      <c r="F43" s="77"/>
      <c r="G43" s="77"/>
      <c r="H43" s="77"/>
    </row>
    <row r="44" spans="1:8" ht="10.199999999999999" customHeight="1" x14ac:dyDescent="0.25">
      <c r="A44" s="77"/>
      <c r="B44" s="77"/>
      <c r="C44" s="77"/>
      <c r="D44" s="77"/>
      <c r="E44" s="77"/>
      <c r="F44" s="77"/>
      <c r="G44" s="77"/>
      <c r="H44" s="77"/>
    </row>
    <row r="45" spans="1:8" ht="31.95" customHeight="1" x14ac:dyDescent="0.35">
      <c r="A45" s="77"/>
      <c r="B45" s="85" t="s">
        <v>197</v>
      </c>
      <c r="C45" s="86"/>
      <c r="D45" s="86"/>
      <c r="E45" s="86"/>
      <c r="F45" s="86"/>
      <c r="G45" s="93" t="s">
        <v>142</v>
      </c>
      <c r="H45" s="77"/>
    </row>
    <row r="46" spans="1:8" ht="10.199999999999999" customHeight="1" x14ac:dyDescent="0.25">
      <c r="A46" s="77"/>
      <c r="B46" s="77"/>
      <c r="C46" s="77"/>
      <c r="D46" s="77"/>
      <c r="E46" s="77"/>
      <c r="F46" s="77"/>
      <c r="G46" s="77"/>
      <c r="H46" s="77"/>
    </row>
    <row r="47" spans="1:8" x14ac:dyDescent="0.25">
      <c r="A47" s="77"/>
      <c r="B47" s="112" t="s">
        <v>2</v>
      </c>
      <c r="C47" s="113" t="s">
        <v>198</v>
      </c>
      <c r="D47" s="77"/>
      <c r="E47" s="114" t="s">
        <v>199</v>
      </c>
      <c r="F47" s="77"/>
      <c r="G47" s="77"/>
      <c r="H47" s="77"/>
    </row>
    <row r="48" spans="1:8" x14ac:dyDescent="0.25">
      <c r="A48" s="77"/>
      <c r="B48" s="115" t="s">
        <v>200</v>
      </c>
      <c r="C48" s="116" t="s">
        <v>201</v>
      </c>
      <c r="D48" s="77"/>
      <c r="E48" s="117" t="s">
        <v>202</v>
      </c>
      <c r="F48" s="77"/>
      <c r="G48" s="77"/>
      <c r="H48" s="77"/>
    </row>
    <row r="49" spans="1:8" x14ac:dyDescent="0.25">
      <c r="A49" s="77"/>
      <c r="B49" s="118" t="s">
        <v>203</v>
      </c>
      <c r="C49" s="119" t="s">
        <v>204</v>
      </c>
      <c r="D49" s="77"/>
      <c r="E49" s="120" t="s">
        <v>205</v>
      </c>
      <c r="F49" s="77"/>
      <c r="G49" s="77"/>
      <c r="H49" s="77"/>
    </row>
    <row r="50" spans="1:8" x14ac:dyDescent="0.25">
      <c r="A50" s="77"/>
      <c r="B50" s="121" t="s">
        <v>206</v>
      </c>
      <c r="C50" s="122" t="s">
        <v>207</v>
      </c>
      <c r="D50" s="77"/>
      <c r="E50" s="123" t="s">
        <v>208</v>
      </c>
      <c r="F50" s="77"/>
      <c r="G50" s="77"/>
      <c r="H50" s="77"/>
    </row>
    <row r="51" spans="1:8" x14ac:dyDescent="0.25">
      <c r="A51" s="77"/>
      <c r="B51" s="118" t="s">
        <v>209</v>
      </c>
      <c r="C51" s="119" t="s">
        <v>210</v>
      </c>
      <c r="D51" s="77"/>
      <c r="E51" s="120" t="s">
        <v>211</v>
      </c>
      <c r="F51" s="77"/>
      <c r="G51" s="77"/>
      <c r="H51" s="77"/>
    </row>
    <row r="52" spans="1:8" x14ac:dyDescent="0.25">
      <c r="A52" s="77"/>
      <c r="B52" s="121" t="s">
        <v>212</v>
      </c>
      <c r="C52" s="122" t="s">
        <v>213</v>
      </c>
      <c r="D52" s="77"/>
      <c r="E52" s="123" t="s">
        <v>214</v>
      </c>
      <c r="F52" s="77"/>
      <c r="G52" s="77"/>
      <c r="H52" s="77"/>
    </row>
    <row r="53" spans="1:8" x14ac:dyDescent="0.25">
      <c r="A53" s="77"/>
      <c r="B53" s="124" t="s">
        <v>215</v>
      </c>
      <c r="C53" s="125" t="s">
        <v>216</v>
      </c>
      <c r="D53" s="77"/>
      <c r="E53" s="126" t="s">
        <v>217</v>
      </c>
      <c r="F53" s="77"/>
      <c r="G53" s="77"/>
      <c r="H53" s="77"/>
    </row>
    <row r="54" spans="1:8" ht="10.199999999999999" customHeight="1" x14ac:dyDescent="0.25">
      <c r="A54" s="77"/>
      <c r="B54" s="77"/>
      <c r="C54" s="77"/>
      <c r="D54" s="77"/>
      <c r="E54" s="77"/>
      <c r="F54" s="77"/>
      <c r="G54" s="77"/>
      <c r="H54" s="77"/>
    </row>
    <row r="55" spans="1:8" ht="31.95" customHeight="1" x14ac:dyDescent="0.35">
      <c r="A55" s="77"/>
      <c r="B55" s="92" t="s">
        <v>218</v>
      </c>
      <c r="C55" s="86"/>
      <c r="D55" s="86"/>
      <c r="E55" s="86"/>
      <c r="F55" s="86"/>
      <c r="G55" s="93" t="s">
        <v>142</v>
      </c>
      <c r="H55" s="77"/>
    </row>
    <row r="56" spans="1:8" ht="10.199999999999999" customHeight="1" x14ac:dyDescent="0.25">
      <c r="A56" s="77"/>
      <c r="B56" s="77"/>
      <c r="C56" s="77"/>
      <c r="D56" s="77"/>
      <c r="E56" s="77"/>
      <c r="F56" s="77"/>
      <c r="G56" s="77"/>
      <c r="H56" s="77"/>
    </row>
    <row r="57" spans="1:8" ht="15.6" customHeight="1" x14ac:dyDescent="0.35">
      <c r="A57" s="77"/>
      <c r="B57" s="127"/>
      <c r="C57" s="128" t="s">
        <v>219</v>
      </c>
      <c r="D57" s="77"/>
      <c r="E57" s="129" t="s">
        <v>220</v>
      </c>
      <c r="F57" s="77"/>
      <c r="G57" s="128" t="s">
        <v>221</v>
      </c>
      <c r="H57" s="77"/>
    </row>
    <row r="58" spans="1:8" ht="20.399999999999999" x14ac:dyDescent="0.35">
      <c r="A58" s="77"/>
      <c r="B58" s="127" t="s">
        <v>222</v>
      </c>
      <c r="C58" s="130" t="s">
        <v>223</v>
      </c>
      <c r="D58" s="77"/>
      <c r="E58" s="130" t="s">
        <v>224</v>
      </c>
      <c r="F58" s="77"/>
      <c r="G58" s="130" t="s">
        <v>225</v>
      </c>
      <c r="H58" s="77"/>
    </row>
    <row r="59" spans="1:8" ht="12" customHeight="1" x14ac:dyDescent="0.35">
      <c r="A59" s="77"/>
      <c r="B59" s="127"/>
      <c r="C59" s="130" t="s">
        <v>226</v>
      </c>
      <c r="D59" s="77"/>
      <c r="E59" s="130" t="s">
        <v>227</v>
      </c>
      <c r="F59" s="77"/>
      <c r="G59" s="130" t="s">
        <v>228</v>
      </c>
      <c r="H59" s="77"/>
    </row>
    <row r="60" spans="1:8" ht="10.199999999999999" customHeight="1" x14ac:dyDescent="0.25">
      <c r="A60" s="77"/>
      <c r="B60" s="77"/>
      <c r="C60" s="77"/>
      <c r="D60" s="77"/>
      <c r="E60" s="77"/>
      <c r="F60" s="77"/>
      <c r="G60" s="77"/>
      <c r="H60" s="77"/>
    </row>
    <row r="61" spans="1:8" ht="4.2" customHeight="1" x14ac:dyDescent="0.25">
      <c r="A61" s="77"/>
      <c r="B61" s="86"/>
      <c r="C61" s="86"/>
      <c r="D61" s="86"/>
      <c r="E61" s="86"/>
      <c r="F61" s="86"/>
      <c r="G61" s="86"/>
      <c r="H61" s="77"/>
    </row>
    <row r="62" spans="1:8" ht="10.199999999999999" customHeight="1" x14ac:dyDescent="0.25">
      <c r="A62" s="77"/>
      <c r="B62" s="77"/>
      <c r="C62" s="77"/>
      <c r="D62" s="77"/>
      <c r="E62" s="77"/>
      <c r="F62" s="77"/>
      <c r="G62" s="77"/>
      <c r="H62" s="77"/>
    </row>
    <row r="63" spans="1:8" ht="22.8" x14ac:dyDescent="0.4">
      <c r="A63" s="77"/>
      <c r="B63" s="131" t="s">
        <v>229</v>
      </c>
      <c r="C63" s="77"/>
      <c r="D63" s="77"/>
      <c r="E63" s="77"/>
      <c r="F63" s="77"/>
      <c r="G63" s="77"/>
      <c r="H63" s="77"/>
    </row>
    <row r="64" spans="1:8" ht="10.199999999999999" customHeight="1" x14ac:dyDescent="0.25">
      <c r="A64" s="77"/>
      <c r="B64" s="77"/>
      <c r="C64" s="77"/>
      <c r="D64" s="77"/>
      <c r="E64" s="77"/>
      <c r="F64" s="77"/>
      <c r="G64" s="77"/>
      <c r="H64" s="77"/>
    </row>
    <row r="65" spans="1:8" ht="15" x14ac:dyDescent="0.25">
      <c r="A65" s="77"/>
      <c r="B65" s="98" t="s">
        <v>230</v>
      </c>
      <c r="C65" s="77"/>
      <c r="D65" s="77"/>
      <c r="E65" s="77"/>
      <c r="F65" s="77"/>
      <c r="G65" s="77"/>
      <c r="H65" s="77"/>
    </row>
    <row r="66" spans="1:8" ht="15" x14ac:dyDescent="0.25">
      <c r="A66" s="77"/>
      <c r="B66" s="98" t="s">
        <v>231</v>
      </c>
      <c r="C66" s="77"/>
      <c r="D66" s="77"/>
      <c r="E66" s="80" t="s">
        <v>142</v>
      </c>
      <c r="F66" s="77"/>
      <c r="G66" s="77"/>
      <c r="H66" s="77"/>
    </row>
    <row r="67" spans="1:8" ht="10.199999999999999" customHeight="1" x14ac:dyDescent="0.25">
      <c r="A67" s="77"/>
      <c r="B67" s="77"/>
      <c r="C67" s="77"/>
      <c r="D67" s="77"/>
      <c r="E67" s="77"/>
      <c r="F67" s="77"/>
      <c r="G67" s="77"/>
      <c r="H67" s="77"/>
    </row>
    <row r="68" spans="1:8" ht="40.200000000000003" customHeight="1" x14ac:dyDescent="0.4">
      <c r="A68" s="77"/>
      <c r="B68" s="132" t="s">
        <v>232</v>
      </c>
      <c r="C68" s="133"/>
      <c r="D68" s="133"/>
      <c r="E68" s="133"/>
      <c r="F68" s="133"/>
      <c r="G68" s="133"/>
      <c r="H68" s="77"/>
    </row>
    <row r="69" spans="1:8" x14ac:dyDescent="0.25">
      <c r="A69" s="77"/>
      <c r="B69" s="134" t="s">
        <v>233</v>
      </c>
      <c r="C69" s="77"/>
      <c r="D69" s="77"/>
      <c r="E69" s="77"/>
      <c r="F69" s="77"/>
      <c r="G69" s="77"/>
      <c r="H69" s="77"/>
    </row>
    <row r="70" spans="1:8" ht="10.199999999999999" customHeight="1" x14ac:dyDescent="0.25">
      <c r="A70" s="77"/>
      <c r="B70" s="77"/>
      <c r="C70" s="77"/>
      <c r="D70" s="77"/>
      <c r="E70" s="77"/>
      <c r="F70" s="77"/>
      <c r="G70" s="77"/>
      <c r="H70" s="77"/>
    </row>
    <row r="71" spans="1:8" ht="4.2" customHeight="1" x14ac:dyDescent="0.25">
      <c r="A71" s="77"/>
      <c r="B71" s="86"/>
      <c r="C71" s="86"/>
      <c r="D71" s="86"/>
      <c r="E71" s="86"/>
      <c r="F71" s="86"/>
      <c r="G71" s="86"/>
      <c r="H71" s="77"/>
    </row>
    <row r="72" spans="1:8" x14ac:dyDescent="0.25">
      <c r="A72" s="77"/>
      <c r="B72" s="102" t="s">
        <v>234</v>
      </c>
      <c r="C72" s="77"/>
      <c r="D72" s="77"/>
      <c r="E72" s="77"/>
      <c r="F72" s="77"/>
      <c r="G72" s="77"/>
      <c r="H72" s="77"/>
    </row>
    <row r="73" spans="1:8" x14ac:dyDescent="0.25">
      <c r="A73" s="77"/>
      <c r="B73" s="77"/>
      <c r="C73" s="77"/>
      <c r="D73" s="77"/>
      <c r="E73" s="77"/>
      <c r="F73" s="77"/>
      <c r="G73" s="77"/>
      <c r="H73" s="77"/>
    </row>
    <row r="74" spans="1:8" x14ac:dyDescent="0.25">
      <c r="A74" s="77"/>
      <c r="B74" s="77"/>
      <c r="C74" s="77"/>
      <c r="D74" s="77"/>
      <c r="E74" s="77"/>
      <c r="F74" s="77"/>
      <c r="G74" s="77"/>
      <c r="H74" s="77"/>
    </row>
    <row r="75" spans="1:8" x14ac:dyDescent="0.25">
      <c r="A75" s="77"/>
      <c r="B75" s="77"/>
      <c r="C75" s="77"/>
      <c r="D75" s="77"/>
      <c r="E75" s="77"/>
      <c r="F75" s="77"/>
      <c r="G75" s="77"/>
      <c r="H75" s="77"/>
    </row>
    <row r="76" spans="1:8" x14ac:dyDescent="0.25">
      <c r="A76" s="77"/>
      <c r="B76" s="77"/>
      <c r="C76" s="77"/>
      <c r="D76" s="77"/>
      <c r="E76" s="77"/>
      <c r="F76" s="77"/>
      <c r="G76" s="77"/>
      <c r="H76" s="77"/>
    </row>
    <row r="77" spans="1:8" x14ac:dyDescent="0.25">
      <c r="A77" s="77"/>
      <c r="B77" s="77"/>
      <c r="C77" s="77"/>
      <c r="D77" s="77"/>
      <c r="E77" s="77"/>
      <c r="F77" s="77"/>
      <c r="G77" s="77"/>
      <c r="H77" s="77"/>
    </row>
    <row r="78" spans="1:8" x14ac:dyDescent="0.25">
      <c r="A78" s="77"/>
      <c r="B78" s="77"/>
      <c r="C78" s="77"/>
      <c r="D78" s="77"/>
      <c r="E78" s="77"/>
      <c r="F78" s="77"/>
      <c r="G78" s="77"/>
      <c r="H78" s="77"/>
    </row>
    <row r="79" spans="1:8" x14ac:dyDescent="0.25">
      <c r="A79" s="77"/>
      <c r="B79" s="77"/>
      <c r="C79" s="77"/>
      <c r="D79" s="77"/>
      <c r="E79" s="77"/>
      <c r="F79" s="77"/>
      <c r="G79" s="77"/>
      <c r="H79" s="77"/>
    </row>
    <row r="80" spans="1:8" x14ac:dyDescent="0.25">
      <c r="A80" s="77"/>
      <c r="B80" s="77"/>
      <c r="C80" s="77"/>
      <c r="D80" s="77"/>
      <c r="E80" s="77"/>
      <c r="F80" s="77"/>
      <c r="G80" s="77"/>
      <c r="H80" s="77"/>
    </row>
    <row r="81" spans="1:8" x14ac:dyDescent="0.25">
      <c r="A81" s="77"/>
      <c r="B81" s="77"/>
      <c r="C81" s="77"/>
      <c r="D81" s="77"/>
      <c r="E81" s="77"/>
      <c r="F81" s="77"/>
      <c r="G81" s="77"/>
      <c r="H81" s="77"/>
    </row>
    <row r="82" spans="1:8" x14ac:dyDescent="0.25">
      <c r="A82" s="77"/>
      <c r="B82" s="77"/>
      <c r="C82" s="77"/>
      <c r="D82" s="77"/>
      <c r="E82" s="77"/>
      <c r="F82" s="77"/>
      <c r="G82" s="77"/>
      <c r="H82" s="77"/>
    </row>
    <row r="83" spans="1:8" x14ac:dyDescent="0.25">
      <c r="A83" s="77"/>
      <c r="B83" s="77"/>
      <c r="C83" s="77"/>
      <c r="D83" s="77"/>
      <c r="E83" s="77"/>
      <c r="F83" s="77"/>
      <c r="G83" s="77"/>
      <c r="H83" s="77"/>
    </row>
    <row r="84" spans="1:8" x14ac:dyDescent="0.25">
      <c r="A84" s="77"/>
      <c r="B84" s="77"/>
      <c r="C84" s="77"/>
      <c r="D84" s="77"/>
      <c r="E84" s="77"/>
      <c r="F84" s="77"/>
      <c r="G84" s="77"/>
      <c r="H84" s="77"/>
    </row>
    <row r="85" spans="1:8" x14ac:dyDescent="0.25">
      <c r="A85" s="77"/>
      <c r="B85" s="77"/>
      <c r="C85" s="77"/>
      <c r="D85" s="77"/>
      <c r="E85" s="77"/>
      <c r="F85" s="77"/>
      <c r="G85" s="77"/>
      <c r="H85" s="77"/>
    </row>
    <row r="86" spans="1:8" x14ac:dyDescent="0.25">
      <c r="A86" s="77"/>
      <c r="B86" s="77"/>
      <c r="C86" s="77"/>
      <c r="D86" s="77"/>
      <c r="E86" s="77"/>
      <c r="F86" s="77"/>
      <c r="G86" s="77"/>
      <c r="H86" s="77"/>
    </row>
    <row r="87" spans="1:8" x14ac:dyDescent="0.25">
      <c r="A87" s="77"/>
      <c r="B87" s="77"/>
      <c r="C87" s="77"/>
      <c r="D87" s="77"/>
      <c r="E87" s="77"/>
      <c r="F87" s="77"/>
      <c r="G87" s="77"/>
      <c r="H87" s="77"/>
    </row>
    <row r="88" spans="1:8" x14ac:dyDescent="0.25">
      <c r="A88" s="77"/>
      <c r="B88" s="77"/>
      <c r="C88" s="77"/>
      <c r="D88" s="77"/>
      <c r="E88" s="77"/>
      <c r="F88" s="77"/>
      <c r="G88" s="77"/>
      <c r="H88" s="77"/>
    </row>
    <row r="89" spans="1:8" x14ac:dyDescent="0.25">
      <c r="A89" s="77"/>
      <c r="B89" s="77"/>
      <c r="C89" s="77"/>
      <c r="D89" s="77"/>
      <c r="E89" s="77"/>
      <c r="F89" s="77"/>
      <c r="G89" s="77"/>
      <c r="H89" s="77"/>
    </row>
    <row r="90" spans="1:8" x14ac:dyDescent="0.25">
      <c r="A90" s="77"/>
      <c r="B90" s="77"/>
      <c r="C90" s="77"/>
      <c r="D90" s="77"/>
      <c r="E90" s="77"/>
      <c r="F90" s="77"/>
      <c r="G90" s="77"/>
      <c r="H90" s="77"/>
    </row>
    <row r="91" spans="1:8" x14ac:dyDescent="0.25">
      <c r="A91" s="77"/>
      <c r="B91" s="77"/>
      <c r="C91" s="77"/>
      <c r="D91" s="77"/>
      <c r="E91" s="77"/>
      <c r="F91" s="77"/>
      <c r="G91" s="77"/>
      <c r="H91" s="77"/>
    </row>
    <row r="92" spans="1:8" x14ac:dyDescent="0.25">
      <c r="A92" s="77"/>
      <c r="B92" s="77"/>
      <c r="C92" s="77"/>
      <c r="D92" s="77"/>
      <c r="E92" s="77"/>
      <c r="F92" s="77"/>
      <c r="G92" s="77"/>
      <c r="H92" s="77"/>
    </row>
    <row r="93" spans="1:8" x14ac:dyDescent="0.25">
      <c r="A93" s="77"/>
      <c r="B93" s="77"/>
      <c r="C93" s="77"/>
      <c r="D93" s="77"/>
      <c r="E93" s="77"/>
      <c r="F93" s="77"/>
      <c r="G93" s="77"/>
      <c r="H93" s="77"/>
    </row>
    <row r="94" spans="1:8" x14ac:dyDescent="0.25">
      <c r="A94" s="77"/>
      <c r="B94" s="77"/>
      <c r="C94" s="77"/>
      <c r="D94" s="77"/>
      <c r="E94" s="77"/>
      <c r="F94" s="77"/>
      <c r="G94" s="77"/>
      <c r="H94" s="77"/>
    </row>
    <row r="95" spans="1:8" x14ac:dyDescent="0.25">
      <c r="A95" s="77"/>
      <c r="B95" s="77"/>
      <c r="C95" s="77"/>
      <c r="D95" s="77"/>
      <c r="E95" s="77"/>
      <c r="F95" s="77"/>
      <c r="G95" s="77"/>
      <c r="H95" s="77"/>
    </row>
    <row r="96" spans="1:8" x14ac:dyDescent="0.25">
      <c r="A96" s="77"/>
      <c r="B96" s="77"/>
      <c r="C96" s="77"/>
      <c r="D96" s="77"/>
      <c r="E96" s="77"/>
      <c r="F96" s="77"/>
      <c r="G96" s="77"/>
      <c r="H96" s="77"/>
    </row>
    <row r="97" spans="1:8" x14ac:dyDescent="0.25">
      <c r="A97" s="77"/>
      <c r="B97" s="77"/>
      <c r="C97" s="77"/>
      <c r="D97" s="77"/>
      <c r="E97" s="77"/>
      <c r="F97" s="77"/>
      <c r="G97" s="77"/>
      <c r="H97" s="77"/>
    </row>
    <row r="98" spans="1:8" x14ac:dyDescent="0.25">
      <c r="A98" s="77"/>
      <c r="B98" s="77"/>
      <c r="C98" s="77"/>
      <c r="D98" s="77"/>
      <c r="E98" s="77"/>
      <c r="F98" s="77"/>
      <c r="G98" s="77"/>
      <c r="H98" s="77"/>
    </row>
    <row r="99" spans="1:8" x14ac:dyDescent="0.25">
      <c r="A99" s="77"/>
      <c r="B99" s="77"/>
      <c r="C99" s="77"/>
      <c r="D99" s="77"/>
      <c r="E99" s="77"/>
      <c r="F99" s="77"/>
      <c r="G99" s="77"/>
      <c r="H99" s="77"/>
    </row>
    <row r="100" spans="1:8" x14ac:dyDescent="0.25">
      <c r="A100" s="77"/>
      <c r="B100" s="77"/>
      <c r="C100" s="77"/>
      <c r="D100" s="77"/>
      <c r="E100" s="77"/>
      <c r="F100" s="77"/>
      <c r="G100" s="77"/>
      <c r="H100" s="77"/>
    </row>
    <row r="101" spans="1:8" x14ac:dyDescent="0.25">
      <c r="A101" s="77"/>
      <c r="B101" s="77"/>
      <c r="C101" s="77"/>
      <c r="D101" s="77"/>
      <c r="E101" s="77"/>
      <c r="F101" s="77"/>
      <c r="G101" s="77"/>
      <c r="H101" s="77"/>
    </row>
    <row r="102" spans="1:8" x14ac:dyDescent="0.25">
      <c r="A102" s="77"/>
      <c r="B102" s="77"/>
      <c r="C102" s="77"/>
      <c r="D102" s="77"/>
      <c r="E102" s="77"/>
      <c r="F102" s="77"/>
      <c r="G102" s="77"/>
      <c r="H102" s="77"/>
    </row>
    <row r="103" spans="1:8" x14ac:dyDescent="0.25">
      <c r="A103" s="77"/>
      <c r="B103" s="77"/>
      <c r="C103" s="77"/>
      <c r="D103" s="77"/>
      <c r="E103" s="77"/>
      <c r="F103" s="77"/>
      <c r="G103" s="77"/>
      <c r="H103" s="77"/>
    </row>
    <row r="104" spans="1:8" x14ac:dyDescent="0.25">
      <c r="A104" s="77"/>
      <c r="B104" s="77"/>
      <c r="C104" s="77"/>
      <c r="D104" s="77"/>
      <c r="E104" s="77"/>
      <c r="F104" s="77"/>
      <c r="G104" s="77"/>
      <c r="H104" s="77"/>
    </row>
    <row r="105" spans="1:8" x14ac:dyDescent="0.25">
      <c r="A105" s="77"/>
      <c r="B105" s="77"/>
      <c r="C105" s="77"/>
      <c r="D105" s="77"/>
      <c r="E105" s="77"/>
      <c r="F105" s="77"/>
      <c r="G105" s="77"/>
      <c r="H105" s="77"/>
    </row>
    <row r="106" spans="1:8" x14ac:dyDescent="0.25">
      <c r="A106" s="77"/>
      <c r="B106" s="77"/>
      <c r="C106" s="77"/>
      <c r="D106" s="77"/>
      <c r="E106" s="77"/>
      <c r="F106" s="77"/>
      <c r="G106" s="77"/>
      <c r="H106" s="77"/>
    </row>
    <row r="107" spans="1:8" x14ac:dyDescent="0.25">
      <c r="A107" s="77"/>
      <c r="B107" s="77"/>
      <c r="C107" s="77"/>
      <c r="D107" s="77"/>
      <c r="E107" s="77"/>
      <c r="F107" s="77"/>
      <c r="G107" s="77"/>
      <c r="H107" s="77"/>
    </row>
    <row r="108" spans="1:8" x14ac:dyDescent="0.25">
      <c r="A108" s="77"/>
      <c r="B108" s="77"/>
      <c r="C108" s="77"/>
      <c r="D108" s="77"/>
      <c r="E108" s="77"/>
      <c r="F108" s="77"/>
      <c r="G108" s="77"/>
      <c r="H108" s="77"/>
    </row>
    <row r="109" spans="1:8" x14ac:dyDescent="0.25">
      <c r="A109" s="77"/>
      <c r="B109" s="77"/>
      <c r="C109" s="77"/>
      <c r="D109" s="77"/>
      <c r="E109" s="77"/>
      <c r="F109" s="77"/>
      <c r="G109" s="77"/>
      <c r="H109" s="77"/>
    </row>
    <row r="110" spans="1:8" x14ac:dyDescent="0.25">
      <c r="A110" s="77"/>
      <c r="B110" s="77"/>
      <c r="C110" s="77"/>
      <c r="D110" s="77"/>
      <c r="E110" s="77"/>
      <c r="F110" s="77"/>
      <c r="G110" s="77"/>
      <c r="H110" s="77"/>
    </row>
    <row r="111" spans="1:8" x14ac:dyDescent="0.25">
      <c r="A111" s="77"/>
      <c r="B111" s="77"/>
      <c r="C111" s="77"/>
      <c r="D111" s="77"/>
      <c r="E111" s="77"/>
      <c r="F111" s="77"/>
      <c r="G111" s="77"/>
      <c r="H111" s="77"/>
    </row>
    <row r="112" spans="1:8" x14ac:dyDescent="0.25">
      <c r="A112" s="77"/>
      <c r="B112" s="77"/>
      <c r="C112" s="77"/>
      <c r="D112" s="77"/>
      <c r="E112" s="77"/>
      <c r="F112" s="77"/>
      <c r="G112" s="77"/>
      <c r="H112" s="77"/>
    </row>
  </sheetData>
  <hyperlinks>
    <hyperlink ref="G2" r:id="rId1" xr:uid="{342B99BD-16C5-4B4A-A494-5A045A568769}"/>
    <hyperlink ref="G16" r:id="rId2" xr:uid="{64113045-BE5B-4F26-BD11-C1A34DBA5689}"/>
    <hyperlink ref="G25" r:id="rId3" xr:uid="{8A807419-845E-46DF-9FCD-FEF173F3C135}"/>
    <hyperlink ref="G37" r:id="rId4" xr:uid="{447B70B5-083A-4182-8D57-A90550572A90}"/>
    <hyperlink ref="G45" r:id="rId5" xr:uid="{5B38A3A6-B9E8-406A-B266-A6C2D333479E}"/>
    <hyperlink ref="G55" r:id="rId6" xr:uid="{C86E2C51-2367-4442-AEB8-911ED4A63E65}"/>
    <hyperlink ref="E66" r:id="rId7" xr:uid="{98E85E83-C6F3-4F86-88CD-E8A894BE3DD0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D7940-4474-4117-BE0D-37434E1378A4}">
  <dimension ref="A1:D12"/>
  <sheetViews>
    <sheetView rightToLeft="1" workbookViewId="0">
      <selection sqref="A1:D1"/>
    </sheetView>
  </sheetViews>
  <sheetFormatPr defaultRowHeight="13.8" x14ac:dyDescent="0.25"/>
  <cols>
    <col min="1" max="1" width="6.59765625" customWidth="1"/>
    <col min="2" max="2" width="33.3984375" customWidth="1"/>
    <col min="3" max="3" width="20" customWidth="1"/>
    <col min="4" max="4" width="33.3984375" customWidth="1"/>
  </cols>
  <sheetData>
    <row r="1" spans="1:4" ht="50.1" customHeight="1" x14ac:dyDescent="0.25">
      <c r="A1" s="143" t="s">
        <v>0</v>
      </c>
      <c r="B1" s="143"/>
      <c r="C1" s="143"/>
      <c r="D1" s="143"/>
    </row>
    <row r="2" spans="1:4" ht="30" customHeight="1" x14ac:dyDescent="0.25">
      <c r="A2" s="69" t="s">
        <v>1</v>
      </c>
      <c r="B2" s="69"/>
      <c r="C2" s="69"/>
      <c r="D2" s="69"/>
    </row>
    <row r="3" spans="1:4" ht="9.9" customHeight="1" x14ac:dyDescent="0.25">
      <c r="A3" s="1"/>
      <c r="B3" s="1"/>
      <c r="C3" s="1"/>
      <c r="D3" s="1"/>
    </row>
    <row r="4" spans="1:4" ht="32.1" customHeight="1" x14ac:dyDescent="0.25">
      <c r="A4" s="2"/>
      <c r="B4" s="2" t="s">
        <v>2</v>
      </c>
      <c r="C4" s="2" t="s">
        <v>3</v>
      </c>
      <c r="D4" s="2" t="s">
        <v>4</v>
      </c>
    </row>
    <row r="5" spans="1:4" ht="36" customHeight="1" x14ac:dyDescent="0.25">
      <c r="A5" s="3" t="s">
        <v>5</v>
      </c>
      <c r="B5" s="4" t="s">
        <v>6</v>
      </c>
      <c r="C5" s="9">
        <v>60</v>
      </c>
      <c r="D5" s="5" t="s">
        <v>7</v>
      </c>
    </row>
    <row r="6" spans="1:4" ht="36" customHeight="1" x14ac:dyDescent="0.25">
      <c r="A6" s="6" t="s">
        <v>8</v>
      </c>
      <c r="B6" s="7" t="s">
        <v>9</v>
      </c>
      <c r="C6" s="9">
        <v>8</v>
      </c>
      <c r="D6" s="8" t="s">
        <v>10</v>
      </c>
    </row>
    <row r="7" spans="1:4" ht="36" customHeight="1" x14ac:dyDescent="0.25">
      <c r="A7" s="3" t="s">
        <v>11</v>
      </c>
      <c r="B7" s="4" t="s">
        <v>12</v>
      </c>
      <c r="C7" s="9">
        <v>40</v>
      </c>
      <c r="D7" s="5" t="s">
        <v>13</v>
      </c>
    </row>
    <row r="8" spans="1:4" ht="36" customHeight="1" x14ac:dyDescent="0.25">
      <c r="A8" s="6" t="s">
        <v>14</v>
      </c>
      <c r="B8" s="7" t="s">
        <v>15</v>
      </c>
      <c r="C8" s="10">
        <v>0.15</v>
      </c>
      <c r="D8" s="8" t="s">
        <v>16</v>
      </c>
    </row>
    <row r="9" spans="1:4" ht="36" customHeight="1" x14ac:dyDescent="0.25">
      <c r="A9" s="3" t="s">
        <v>17</v>
      </c>
      <c r="B9" s="4" t="s">
        <v>18</v>
      </c>
      <c r="C9" s="10">
        <v>0.1</v>
      </c>
      <c r="D9" s="5" t="s">
        <v>19</v>
      </c>
    </row>
    <row r="10" spans="1:4" ht="36" customHeight="1" x14ac:dyDescent="0.25">
      <c r="A10" s="6" t="s">
        <v>20</v>
      </c>
      <c r="B10" s="7" t="s">
        <v>21</v>
      </c>
      <c r="C10" s="11" t="s">
        <v>22</v>
      </c>
      <c r="D10" s="8" t="s">
        <v>23</v>
      </c>
    </row>
    <row r="11" spans="1:4" ht="3.9" customHeight="1" x14ac:dyDescent="0.25">
      <c r="A11" s="12"/>
      <c r="B11" s="12"/>
      <c r="C11" s="12"/>
      <c r="D11" s="12"/>
    </row>
    <row r="12" spans="1:4" ht="35.1" customHeight="1" x14ac:dyDescent="0.25">
      <c r="A12" s="70" t="s">
        <v>24</v>
      </c>
      <c r="B12" s="70"/>
      <c r="C12" s="70"/>
      <c r="D12" s="70"/>
    </row>
  </sheetData>
  <mergeCells count="3">
    <mergeCell ref="A1:D1"/>
    <mergeCell ref="A2:D2"/>
    <mergeCell ref="A12:D12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9375B-6A54-479E-A2D9-77E742F04DAF}">
  <dimension ref="A1:H26"/>
  <sheetViews>
    <sheetView rightToLeft="1" topLeftCell="A19" workbookViewId="0">
      <selection activeCell="A26" sqref="A26:H26"/>
    </sheetView>
  </sheetViews>
  <sheetFormatPr defaultRowHeight="13.8" x14ac:dyDescent="0.25"/>
  <cols>
    <col min="1" max="1" width="5" customWidth="1"/>
    <col min="2" max="2" width="23.3984375" customWidth="1"/>
    <col min="3" max="3" width="15" customWidth="1"/>
    <col min="4" max="5" width="16.59765625" customWidth="1"/>
    <col min="6" max="6" width="20" customWidth="1"/>
    <col min="7" max="7" width="13.3984375" customWidth="1"/>
    <col min="8" max="8" width="25" customWidth="1"/>
  </cols>
  <sheetData>
    <row r="1" spans="1:8" ht="50.1" customHeight="1" x14ac:dyDescent="0.25">
      <c r="A1" s="143" t="s">
        <v>25</v>
      </c>
      <c r="B1" s="143"/>
      <c r="C1" s="143"/>
      <c r="D1" s="143"/>
      <c r="E1" s="143"/>
      <c r="F1" s="143"/>
      <c r="G1" s="143"/>
      <c r="H1" s="143"/>
    </row>
    <row r="2" spans="1:8" ht="30" customHeight="1" x14ac:dyDescent="0.25">
      <c r="A2" s="69" t="s">
        <v>26</v>
      </c>
      <c r="B2" s="69"/>
      <c r="C2" s="69"/>
      <c r="D2" s="69"/>
      <c r="E2" s="69"/>
      <c r="F2" s="69"/>
      <c r="G2" s="69"/>
      <c r="H2" s="69"/>
    </row>
    <row r="3" spans="1:8" ht="8.1" customHeight="1" x14ac:dyDescent="0.25">
      <c r="A3" s="1"/>
      <c r="B3" s="1"/>
      <c r="C3" s="1"/>
      <c r="D3" s="1"/>
      <c r="E3" s="1"/>
      <c r="F3" s="1"/>
      <c r="G3" s="1"/>
      <c r="H3" s="1"/>
    </row>
    <row r="4" spans="1:8" ht="35.1" customHeight="1" x14ac:dyDescent="0.25">
      <c r="A4" s="14" t="s">
        <v>27</v>
      </c>
      <c r="B4" s="14" t="s">
        <v>28</v>
      </c>
      <c r="C4" s="14" t="s">
        <v>29</v>
      </c>
      <c r="D4" s="14" t="s">
        <v>30</v>
      </c>
      <c r="E4" s="14" t="s">
        <v>31</v>
      </c>
      <c r="F4" s="14" t="s">
        <v>32</v>
      </c>
      <c r="G4" s="14" t="s">
        <v>33</v>
      </c>
      <c r="H4" s="14" t="s">
        <v>34</v>
      </c>
    </row>
    <row r="5" spans="1:8" ht="30" customHeight="1" x14ac:dyDescent="0.25">
      <c r="A5" s="17">
        <v>1</v>
      </c>
      <c r="B5" s="19" t="s">
        <v>35</v>
      </c>
      <c r="C5" s="20" t="s">
        <v>36</v>
      </c>
      <c r="D5" s="20">
        <v>1</v>
      </c>
      <c r="E5" s="21">
        <v>4.5</v>
      </c>
      <c r="F5" s="15">
        <f t="shared" ref="F5:F14" si="0">IF(OR(C5="",D5="",E5=""),"",IF(OR(C5="ק""ג",C5="ליטר"),E5/(D5*1000),E5/D5))</f>
        <v>4.4999999999999997E-3</v>
      </c>
      <c r="G5" s="16" t="str">
        <f t="shared" ref="G5:G14" si="1">IF(C5="","",IF(C5="ק""ג","גרם",IF(C5="ליטר","מ""ל",IF(OR(C5="גרם",C5="מ""ל"),"1 "&amp;C5,IF(C5="יחידה","יחידה",C5)))))</f>
        <v>גרם</v>
      </c>
      <c r="H5" s="22" t="s">
        <v>37</v>
      </c>
    </row>
    <row r="6" spans="1:8" ht="30" customHeight="1" x14ac:dyDescent="0.25">
      <c r="A6" s="23">
        <v>2</v>
      </c>
      <c r="B6" s="19" t="s">
        <v>38</v>
      </c>
      <c r="C6" s="20" t="s">
        <v>36</v>
      </c>
      <c r="D6" s="20">
        <v>1</v>
      </c>
      <c r="E6" s="21">
        <v>5.9</v>
      </c>
      <c r="F6" s="15">
        <f t="shared" si="0"/>
        <v>5.9000000000000007E-3</v>
      </c>
      <c r="G6" s="16" t="str">
        <f t="shared" si="1"/>
        <v>גרם</v>
      </c>
      <c r="H6" s="22"/>
    </row>
    <row r="7" spans="1:8" ht="30" customHeight="1" x14ac:dyDescent="0.25">
      <c r="A7" s="17">
        <v>3</v>
      </c>
      <c r="B7" s="19" t="s">
        <v>39</v>
      </c>
      <c r="C7" s="20" t="s">
        <v>40</v>
      </c>
      <c r="D7" s="20">
        <v>200</v>
      </c>
      <c r="E7" s="21">
        <v>12</v>
      </c>
      <c r="F7" s="15">
        <f t="shared" si="0"/>
        <v>0.06</v>
      </c>
      <c r="G7" s="16" t="str">
        <f t="shared" si="1"/>
        <v>1 גרם</v>
      </c>
      <c r="H7" s="22" t="s">
        <v>41</v>
      </c>
    </row>
    <row r="8" spans="1:8" ht="30" customHeight="1" x14ac:dyDescent="0.25">
      <c r="A8" s="23">
        <v>4</v>
      </c>
      <c r="B8" s="19" t="s">
        <v>42</v>
      </c>
      <c r="C8" s="20" t="s">
        <v>43</v>
      </c>
      <c r="D8" s="20">
        <v>12</v>
      </c>
      <c r="E8" s="21">
        <v>14</v>
      </c>
      <c r="F8" s="15">
        <f t="shared" si="0"/>
        <v>1.1666666666666667</v>
      </c>
      <c r="G8" s="16" t="str">
        <f t="shared" si="1"/>
        <v>יחידה</v>
      </c>
      <c r="H8" s="22" t="s">
        <v>44</v>
      </c>
    </row>
    <row r="9" spans="1:8" ht="30" customHeight="1" x14ac:dyDescent="0.25">
      <c r="A9" s="17">
        <v>5</v>
      </c>
      <c r="B9" s="19" t="s">
        <v>45</v>
      </c>
      <c r="C9" s="20" t="s">
        <v>46</v>
      </c>
      <c r="D9" s="20">
        <v>500</v>
      </c>
      <c r="E9" s="21">
        <v>11</v>
      </c>
      <c r="F9" s="15">
        <f t="shared" si="0"/>
        <v>2.1999999999999999E-2</v>
      </c>
      <c r="G9" s="16" t="str">
        <f t="shared" si="1"/>
        <v>1 מ"ל</v>
      </c>
      <c r="H9" s="22" t="s">
        <v>47</v>
      </c>
    </row>
    <row r="10" spans="1:8" ht="30" customHeight="1" x14ac:dyDescent="0.25">
      <c r="A10" s="23">
        <v>6</v>
      </c>
      <c r="B10" s="19" t="s">
        <v>48</v>
      </c>
      <c r="C10" s="20" t="s">
        <v>40</v>
      </c>
      <c r="D10" s="20">
        <v>200</v>
      </c>
      <c r="E10" s="21">
        <v>18</v>
      </c>
      <c r="F10" s="15">
        <f t="shared" si="0"/>
        <v>0.09</v>
      </c>
      <c r="G10" s="16" t="str">
        <f t="shared" si="1"/>
        <v>1 גרם</v>
      </c>
      <c r="H10" s="22" t="s">
        <v>49</v>
      </c>
    </row>
    <row r="11" spans="1:8" ht="30" customHeight="1" x14ac:dyDescent="0.25">
      <c r="A11" s="17">
        <v>7</v>
      </c>
      <c r="B11" s="19" t="s">
        <v>50</v>
      </c>
      <c r="C11" s="20" t="s">
        <v>46</v>
      </c>
      <c r="D11" s="20">
        <v>50</v>
      </c>
      <c r="E11" s="21">
        <v>22</v>
      </c>
      <c r="F11" s="15">
        <f t="shared" si="0"/>
        <v>0.44</v>
      </c>
      <c r="G11" s="16" t="str">
        <f t="shared" si="1"/>
        <v>1 מ"ל</v>
      </c>
      <c r="H11" s="22" t="s">
        <v>51</v>
      </c>
    </row>
    <row r="12" spans="1:8" ht="30" customHeight="1" x14ac:dyDescent="0.25">
      <c r="A12" s="23">
        <v>8</v>
      </c>
      <c r="B12" s="19" t="s">
        <v>52</v>
      </c>
      <c r="C12" s="20" t="s">
        <v>40</v>
      </c>
      <c r="D12" s="20">
        <v>100</v>
      </c>
      <c r="E12" s="21">
        <v>4</v>
      </c>
      <c r="F12" s="15">
        <f t="shared" si="0"/>
        <v>0.04</v>
      </c>
      <c r="G12" s="16" t="str">
        <f t="shared" si="1"/>
        <v>1 גרם</v>
      </c>
      <c r="H12" s="22"/>
    </row>
    <row r="13" spans="1:8" ht="30" customHeight="1" x14ac:dyDescent="0.25">
      <c r="A13" s="17">
        <v>9</v>
      </c>
      <c r="B13" s="19" t="s">
        <v>53</v>
      </c>
      <c r="C13" s="20" t="s">
        <v>54</v>
      </c>
      <c r="D13" s="20">
        <v>1</v>
      </c>
      <c r="E13" s="21">
        <v>9.5</v>
      </c>
      <c r="F13" s="15">
        <f t="shared" si="0"/>
        <v>9.4999999999999998E-3</v>
      </c>
      <c r="G13" s="16" t="str">
        <f t="shared" si="1"/>
        <v>מ"ל</v>
      </c>
      <c r="H13" s="22"/>
    </row>
    <row r="14" spans="1:8" ht="30" customHeight="1" x14ac:dyDescent="0.25">
      <c r="A14" s="23">
        <v>10</v>
      </c>
      <c r="B14" s="19" t="s">
        <v>55</v>
      </c>
      <c r="C14" s="20" t="s">
        <v>40</v>
      </c>
      <c r="D14" s="20">
        <v>200</v>
      </c>
      <c r="E14" s="21">
        <v>8.5</v>
      </c>
      <c r="F14" s="15">
        <f t="shared" si="0"/>
        <v>4.2500000000000003E-2</v>
      </c>
      <c r="G14" s="16" t="str">
        <f t="shared" si="1"/>
        <v>1 גרם</v>
      </c>
      <c r="H14" s="22"/>
    </row>
    <row r="15" spans="1:8" ht="30" customHeight="1" x14ac:dyDescent="0.25">
      <c r="A15" s="135">
        <v>11</v>
      </c>
      <c r="B15" s="136"/>
      <c r="C15" s="137"/>
      <c r="D15" s="137"/>
      <c r="E15" s="138"/>
      <c r="F15" s="139" t="str">
        <f>IF(OR(C15="",D15="",E15=""),"",IF(OR(C15="ק""ג",C15="ליטר"),E15/(D15*1000),E15/D15))</f>
        <v/>
      </c>
      <c r="G15" s="140" t="str">
        <f>IF(C15="","",IF(C15="ק""ג","גרם",IF(C15="ליטר","מ""ל",IF(OR(C15="גרם",C15="מ""ל"),"1 "&amp;C15,IF(C15="יחידה","יחידה",C15)))))</f>
        <v/>
      </c>
      <c r="H15" s="141"/>
    </row>
    <row r="16" spans="1:8" ht="30" customHeight="1" x14ac:dyDescent="0.25">
      <c r="A16" s="142">
        <v>12</v>
      </c>
      <c r="B16" s="136"/>
      <c r="C16" s="137"/>
      <c r="D16" s="137"/>
      <c r="E16" s="138"/>
      <c r="F16" s="139" t="str">
        <f>IF(OR(C16="",D16="",E16=""),"",IF(OR(C16="ק""ג",C16="ליטר"),E16/(D16*1000),E16/D16))</f>
        <v/>
      </c>
      <c r="G16" s="140" t="str">
        <f>IF(C16="","",IF(C16="ק""ג","גרם",IF(C16="ליטר","מ""ל",IF(OR(C16="גרם",C16="מ""ל"),"1 "&amp;C16,IF(C16="יחידה","יחידה",C16)))))</f>
        <v/>
      </c>
      <c r="H16" s="141"/>
    </row>
    <row r="17" spans="1:8" ht="30" customHeight="1" x14ac:dyDescent="0.25">
      <c r="A17" s="135">
        <v>13</v>
      </c>
      <c r="B17" s="136"/>
      <c r="C17" s="137"/>
      <c r="D17" s="137"/>
      <c r="E17" s="138"/>
      <c r="F17" s="139" t="str">
        <f>IF(OR(C17="",D17="",E17=""),"",IF(OR(C17="ק""ג",C17="ליטר"),E17/(D17*1000),E17/D17))</f>
        <v/>
      </c>
      <c r="G17" s="140" t="str">
        <f>IF(C17="","",IF(C17="ק""ג","גרם",IF(C17="ליטר","מ""ל",IF(OR(C17="גרם",C17="מ""ל"),"1 "&amp;C17,IF(C17="יחידה","יחידה",C17)))))</f>
        <v/>
      </c>
      <c r="H17" s="141"/>
    </row>
    <row r="18" spans="1:8" ht="30" customHeight="1" x14ac:dyDescent="0.25">
      <c r="A18" s="142">
        <v>14</v>
      </c>
      <c r="B18" s="136"/>
      <c r="C18" s="137"/>
      <c r="D18" s="137"/>
      <c r="E18" s="138"/>
      <c r="F18" s="139" t="str">
        <f>IF(OR(C18="",D18="",E18=""),"",IF(OR(C18="ק""ג",C18="ליטר"),E18/(D18*1000),E18/D18))</f>
        <v/>
      </c>
      <c r="G18" s="140" t="str">
        <f>IF(C18="","",IF(C18="ק""ג","גרם",IF(C18="ליטר","מ""ל",IF(OR(C18="גרם",C18="מ""ל"),"1 "&amp;C18,IF(C18="יחידה","יחידה",C18)))))</f>
        <v/>
      </c>
      <c r="H18" s="141"/>
    </row>
    <row r="19" spans="1:8" ht="30" customHeight="1" x14ac:dyDescent="0.25">
      <c r="A19" s="135">
        <v>15</v>
      </c>
      <c r="B19" s="136"/>
      <c r="C19" s="137"/>
      <c r="D19" s="137"/>
      <c r="E19" s="138"/>
      <c r="F19" s="139" t="str">
        <f>IF(OR(C19="",D19="",E19=""),"",IF(OR(C19="ק""ג",C19="ליטר"),E19/(D19*1000),E19/D19))</f>
        <v/>
      </c>
      <c r="G19" s="140" t="str">
        <f>IF(C19="","",IF(C19="ק""ג","גרם",IF(C19="ליטר","מ""ל",IF(OR(C19="גרם",C19="מ""ל"),"1 "&amp;C19,IF(C19="יחידה","יחידה",C19)))))</f>
        <v/>
      </c>
      <c r="H19" s="141"/>
    </row>
    <row r="20" spans="1:8" ht="30" customHeight="1" x14ac:dyDescent="0.25">
      <c r="A20" s="142">
        <v>16</v>
      </c>
      <c r="B20" s="136"/>
      <c r="C20" s="137"/>
      <c r="D20" s="137"/>
      <c r="E20" s="138"/>
      <c r="F20" s="139" t="str">
        <f>IF(OR(C20="",D20="",E20=""),"",IF(OR(C20="ק""ג",C20="ליטר"),E20/(D20*1000),E20/D20))</f>
        <v/>
      </c>
      <c r="G20" s="140" t="str">
        <f>IF(C20="","",IF(C20="ק""ג","גרם",IF(C20="ליטר","מ""ל",IF(OR(C20="גרם",C20="מ""ל"),"1 "&amp;C20,IF(C20="יחידה","יחידה",C20)))))</f>
        <v/>
      </c>
      <c r="H20" s="141"/>
    </row>
    <row r="21" spans="1:8" ht="30" customHeight="1" x14ac:dyDescent="0.25">
      <c r="A21" s="135">
        <v>17</v>
      </c>
      <c r="B21" s="136"/>
      <c r="C21" s="137"/>
      <c r="D21" s="137"/>
      <c r="E21" s="138"/>
      <c r="F21" s="139" t="str">
        <f>IF(OR(C21="",D21="",E21=""),"",IF(OR(C21="ק""ג",C21="ליטר"),E21/(D21*1000),E21/D21))</f>
        <v/>
      </c>
      <c r="G21" s="140" t="str">
        <f>IF(C21="","",IF(C21="ק""ג","גרם",IF(C21="ליטר","מ""ל",IF(OR(C21="גרם",C21="מ""ל"),"1 "&amp;C21,IF(C21="יחידה","יחידה",C21)))))</f>
        <v/>
      </c>
      <c r="H21" s="141"/>
    </row>
    <row r="22" spans="1:8" ht="30" customHeight="1" x14ac:dyDescent="0.25">
      <c r="A22" s="142">
        <v>18</v>
      </c>
      <c r="B22" s="136"/>
      <c r="C22" s="137"/>
      <c r="D22" s="137"/>
      <c r="E22" s="138"/>
      <c r="F22" s="139" t="str">
        <f>IF(OR(C22="",D22="",E22=""),"",IF(OR(C22="ק""ג",C22="ליטר"),E22/(D22*1000),E22/D22))</f>
        <v/>
      </c>
      <c r="G22" s="140" t="str">
        <f>IF(C22="","",IF(C22="ק""ג","גרם",IF(C22="ליטר","מ""ל",IF(OR(C22="גרם",C22="מ""ל"),"1 "&amp;C22,IF(C22="יחידה","יחידה",C22)))))</f>
        <v/>
      </c>
      <c r="H22" s="141"/>
    </row>
    <row r="23" spans="1:8" ht="30" customHeight="1" x14ac:dyDescent="0.25">
      <c r="A23" s="135">
        <v>19</v>
      </c>
      <c r="B23" s="136"/>
      <c r="C23" s="137"/>
      <c r="D23" s="137"/>
      <c r="E23" s="138"/>
      <c r="F23" s="139" t="str">
        <f>IF(OR(C23="",D23="",E23=""),"",IF(OR(C23="ק""ג",C23="ליטר"),E23/(D23*1000),E23/D23))</f>
        <v/>
      </c>
      <c r="G23" s="140" t="str">
        <f>IF(C23="","",IF(C23="ק""ג","גרם",IF(C23="ליטר","מ""ל",IF(OR(C23="גרם",C23="מ""ל"),"1 "&amp;C23,IF(C23="יחידה","יחידה",C23)))))</f>
        <v/>
      </c>
      <c r="H23" s="141"/>
    </row>
    <row r="24" spans="1:8" ht="30" customHeight="1" x14ac:dyDescent="0.25">
      <c r="A24" s="142">
        <v>20</v>
      </c>
      <c r="B24" s="136"/>
      <c r="C24" s="137"/>
      <c r="D24" s="137"/>
      <c r="E24" s="138"/>
      <c r="F24" s="139" t="str">
        <f>IF(OR(C24="",D24="",E24=""),"",IF(OR(C24="ק""ג",C24="ליטר"),E24/(D24*1000),E24/D24))</f>
        <v/>
      </c>
      <c r="G24" s="140" t="str">
        <f>IF(C24="","",IF(C24="ק""ג","גרם",IF(C24="ליטר","מ""ל",IF(OR(C24="גרם",C24="מ""ל"),"1 "&amp;C24,IF(C24="יחידה","יחידה",C24)))))</f>
        <v/>
      </c>
      <c r="H24" s="141"/>
    </row>
    <row r="25" spans="1:8" ht="3.9" customHeight="1" x14ac:dyDescent="0.25">
      <c r="A25" s="12"/>
      <c r="B25" s="12"/>
      <c r="C25" s="12"/>
      <c r="D25" s="12"/>
      <c r="E25" s="12"/>
      <c r="F25" s="12"/>
      <c r="G25" s="12"/>
      <c r="H25" s="12"/>
    </row>
    <row r="26" spans="1:8" ht="35.1" customHeight="1" x14ac:dyDescent="0.25">
      <c r="A26" s="144" t="s">
        <v>235</v>
      </c>
      <c r="B26" s="145"/>
      <c r="C26" s="145"/>
      <c r="D26" s="145"/>
      <c r="E26" s="145"/>
      <c r="F26" s="145"/>
      <c r="G26" s="145"/>
      <c r="H26" s="145"/>
    </row>
  </sheetData>
  <mergeCells count="3">
    <mergeCell ref="A1:H1"/>
    <mergeCell ref="A2:H2"/>
    <mergeCell ref="A26:H26"/>
  </mergeCells>
  <dataValidations count="2">
    <dataValidation allowBlank="1" showInputMessage="1" showErrorMessage="1" sqref="C25 C27:C60" xr:uid="{C835A66A-DBDE-4227-B117-9C7A8DCC3FED}"/>
    <dataValidation type="list" allowBlank="1" showInputMessage="1" showErrorMessage="1" promptTitle="יחידת רכישה" prompt="בחרי מהרשימה: ק&quot;ג, ליטר, גרם, מ&quot;ל, יחידה" sqref="C5:C24" xr:uid="{999998BD-6110-43F4-8836-C4B46D2ECC37}">
      <formula1>"ק""ג,ליטר,גרם,מ""ל,יחידה"</formula1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0600A-9993-47EF-9760-F24F8AC4E40A}">
  <dimension ref="A1:F64"/>
  <sheetViews>
    <sheetView rightToLeft="1" topLeftCell="A55" workbookViewId="0">
      <selection activeCell="B59" sqref="B59:B62"/>
    </sheetView>
  </sheetViews>
  <sheetFormatPr defaultRowHeight="13.8" x14ac:dyDescent="0.25"/>
  <cols>
    <col min="1" max="1" width="5" customWidth="1"/>
    <col min="2" max="2" width="23.3984375" customWidth="1"/>
    <col min="3" max="3" width="15" customWidth="1"/>
    <col min="4" max="4" width="13.3984375" customWidth="1"/>
    <col min="5" max="6" width="18.3984375" customWidth="1"/>
  </cols>
  <sheetData>
    <row r="1" spans="1:6" ht="50.1" customHeight="1" x14ac:dyDescent="0.25">
      <c r="A1" s="143" t="s">
        <v>56</v>
      </c>
      <c r="B1" s="143"/>
      <c r="C1" s="143"/>
      <c r="D1" s="143"/>
      <c r="E1" s="143"/>
      <c r="F1" s="143"/>
    </row>
    <row r="2" spans="1:6" ht="30" customHeight="1" x14ac:dyDescent="0.25">
      <c r="A2" s="69" t="s">
        <v>57</v>
      </c>
      <c r="B2" s="69"/>
      <c r="C2" s="69"/>
      <c r="D2" s="69"/>
      <c r="E2" s="69"/>
      <c r="F2" s="69"/>
    </row>
    <row r="3" spans="1:6" ht="6" customHeight="1" x14ac:dyDescent="0.25">
      <c r="A3" s="1"/>
      <c r="B3" s="1"/>
      <c r="C3" s="1"/>
      <c r="D3" s="1"/>
      <c r="E3" s="1"/>
      <c r="F3" s="1"/>
    </row>
    <row r="4" spans="1:6" ht="35.1" customHeight="1" x14ac:dyDescent="0.25">
      <c r="A4" s="146" t="s">
        <v>58</v>
      </c>
      <c r="B4" s="146"/>
      <c r="C4" s="146"/>
      <c r="D4" s="146"/>
      <c r="E4" s="146"/>
      <c r="F4" s="146"/>
    </row>
    <row r="5" spans="1:6" ht="32.1" customHeight="1" x14ac:dyDescent="0.25">
      <c r="A5" s="26"/>
      <c r="B5" s="18" t="s">
        <v>59</v>
      </c>
      <c r="C5" s="73" t="s">
        <v>236</v>
      </c>
      <c r="D5" s="74"/>
      <c r="E5" s="74"/>
      <c r="F5" s="74"/>
    </row>
    <row r="6" spans="1:6" ht="32.1" customHeight="1" x14ac:dyDescent="0.25">
      <c r="A6" s="26"/>
      <c r="B6" s="18" t="s">
        <v>60</v>
      </c>
      <c r="C6" s="75" t="s">
        <v>237</v>
      </c>
      <c r="D6" s="74"/>
      <c r="E6" s="74"/>
      <c r="F6" s="74"/>
    </row>
    <row r="7" spans="1:6" ht="32.1" customHeight="1" x14ac:dyDescent="0.25">
      <c r="A7" s="26"/>
      <c r="B7" s="18" t="s">
        <v>61</v>
      </c>
      <c r="C7" s="76">
        <v>12</v>
      </c>
      <c r="D7" s="74"/>
      <c r="E7" s="74"/>
      <c r="F7" s="74"/>
    </row>
    <row r="8" spans="1:6" ht="6" customHeight="1" x14ac:dyDescent="0.25">
      <c r="A8" s="1"/>
      <c r="B8" s="1"/>
      <c r="C8" s="1"/>
      <c r="D8" s="1"/>
      <c r="E8" s="1"/>
      <c r="F8" s="1"/>
    </row>
    <row r="9" spans="1:6" ht="35.1" customHeight="1" x14ac:dyDescent="0.25">
      <c r="A9" s="146" t="s">
        <v>62</v>
      </c>
      <c r="B9" s="146"/>
      <c r="C9" s="146"/>
      <c r="D9" s="146"/>
      <c r="E9" s="146"/>
      <c r="F9" s="146"/>
    </row>
    <row r="10" spans="1:6" ht="32.1" customHeight="1" x14ac:dyDescent="0.25">
      <c r="A10" s="14" t="s">
        <v>27</v>
      </c>
      <c r="B10" s="14" t="s">
        <v>63</v>
      </c>
      <c r="C10" s="14" t="s">
        <v>64</v>
      </c>
      <c r="D10" s="14" t="s">
        <v>43</v>
      </c>
      <c r="E10" s="14" t="s">
        <v>65</v>
      </c>
      <c r="F10" s="14" t="s">
        <v>66</v>
      </c>
    </row>
    <row r="11" spans="1:6" ht="27.9" customHeight="1" x14ac:dyDescent="0.25">
      <c r="A11" s="17">
        <v>1</v>
      </c>
      <c r="B11" s="27" t="s">
        <v>35</v>
      </c>
      <c r="C11" s="20">
        <v>350</v>
      </c>
      <c r="D11" s="16" t="str">
        <f>IFERROR(VLOOKUP(B11,'מאגר חומרי גלם'!B5:G60,6,FALSE),"")</f>
        <v>גרם</v>
      </c>
      <c r="E11" s="28">
        <f>IFERROR(VLOOKUP(B11,'מאגר חומרי גלם'!B5:F60,5,FALSE),"")</f>
        <v>4.4999999999999997E-3</v>
      </c>
      <c r="F11" s="29">
        <f t="shared" ref="F11:F22" si="0">IF(AND(C11&lt;&gt;"",E11&lt;&gt;""),C11*E11,"")</f>
        <v>1.575</v>
      </c>
    </row>
    <row r="12" spans="1:6" ht="27.9" customHeight="1" x14ac:dyDescent="0.25">
      <c r="A12" s="23">
        <v>2</v>
      </c>
      <c r="B12" s="27" t="s">
        <v>38</v>
      </c>
      <c r="C12" s="20">
        <v>300</v>
      </c>
      <c r="D12" s="16" t="str">
        <f>IFERROR(VLOOKUP(B12,'מאגר חומרי גלם'!B5:G60,6,FALSE),"")</f>
        <v>גרם</v>
      </c>
      <c r="E12" s="28">
        <f>IFERROR(VLOOKUP(B12,'מאגר חומרי גלם'!B5:F60,5,FALSE),"")</f>
        <v>5.9000000000000007E-3</v>
      </c>
      <c r="F12" s="29">
        <f t="shared" si="0"/>
        <v>1.7700000000000002</v>
      </c>
    </row>
    <row r="13" spans="1:6" ht="27.9" customHeight="1" x14ac:dyDescent="0.25">
      <c r="A13" s="17">
        <v>3</v>
      </c>
      <c r="B13" s="27" t="s">
        <v>39</v>
      </c>
      <c r="C13" s="20">
        <v>250</v>
      </c>
      <c r="D13" s="16" t="str">
        <f>IFERROR(VLOOKUP(B13,'מאגר חומרי גלם'!B5:G60,6,FALSE),"")</f>
        <v>1 גרם</v>
      </c>
      <c r="E13" s="28">
        <f>IFERROR(VLOOKUP(B13,'מאגר חומרי גלם'!B5:F60,5,FALSE),"")</f>
        <v>0.06</v>
      </c>
      <c r="F13" s="29">
        <f t="shared" si="0"/>
        <v>15</v>
      </c>
    </row>
    <row r="14" spans="1:6" ht="27.9" customHeight="1" x14ac:dyDescent="0.25">
      <c r="A14" s="23">
        <v>4</v>
      </c>
      <c r="B14" s="27" t="s">
        <v>42</v>
      </c>
      <c r="C14" s="20">
        <v>5</v>
      </c>
      <c r="D14" s="16" t="str">
        <f>IFERROR(VLOOKUP(B14,'מאגר חומרי גלם'!B5:G60,6,FALSE),"")</f>
        <v>יחידה</v>
      </c>
      <c r="E14" s="28">
        <f>IFERROR(VLOOKUP(B14,'מאגר חומרי גלם'!B5:F60,5,FALSE),"")</f>
        <v>1.1666666666666667</v>
      </c>
      <c r="F14" s="29">
        <f t="shared" si="0"/>
        <v>5.8333333333333339</v>
      </c>
    </row>
    <row r="15" spans="1:6" ht="27.9" customHeight="1" x14ac:dyDescent="0.25">
      <c r="A15" s="17">
        <v>5</v>
      </c>
      <c r="B15" s="27" t="s">
        <v>45</v>
      </c>
      <c r="C15" s="20">
        <v>400</v>
      </c>
      <c r="D15" s="16" t="str">
        <f>IFERROR(VLOOKUP(B15,'מאגר חומרי גלם'!B5:G60,6,FALSE),"")</f>
        <v>1 מ"ל</v>
      </c>
      <c r="E15" s="28">
        <f>IFERROR(VLOOKUP(B15,'מאגר חומרי גלם'!B5:F60,5,FALSE),"")</f>
        <v>2.1999999999999999E-2</v>
      </c>
      <c r="F15" s="29">
        <f t="shared" si="0"/>
        <v>8.7999999999999989</v>
      </c>
    </row>
    <row r="16" spans="1:6" ht="27.9" customHeight="1" x14ac:dyDescent="0.25">
      <c r="A16" s="23">
        <v>6</v>
      </c>
      <c r="B16" s="27" t="s">
        <v>48</v>
      </c>
      <c r="C16" s="20">
        <v>300</v>
      </c>
      <c r="D16" s="16" t="str">
        <f>IFERROR(VLOOKUP(B16,'מאגר חומרי גלם'!B5:G60,6,FALSE),"")</f>
        <v>1 גרם</v>
      </c>
      <c r="E16" s="28">
        <f>IFERROR(VLOOKUP(B16,'מאגר חומרי גלם'!B5:F60,5,FALSE),"")</f>
        <v>0.09</v>
      </c>
      <c r="F16" s="29">
        <f t="shared" si="0"/>
        <v>27</v>
      </c>
    </row>
    <row r="17" spans="1:6" ht="27.9" customHeight="1" x14ac:dyDescent="0.25">
      <c r="A17" s="17">
        <v>7</v>
      </c>
      <c r="B17" s="27" t="s">
        <v>50</v>
      </c>
      <c r="C17" s="20">
        <v>10</v>
      </c>
      <c r="D17" s="16" t="str">
        <f>IFERROR(VLOOKUP(B17,'מאגר חומרי גלם'!B5:G60,6,FALSE),"")</f>
        <v>1 מ"ל</v>
      </c>
      <c r="E17" s="28">
        <f>IFERROR(VLOOKUP(B17,'מאגר חומרי גלם'!B5:F60,5,FALSE),"")</f>
        <v>0.44</v>
      </c>
      <c r="F17" s="29">
        <f t="shared" si="0"/>
        <v>4.4000000000000004</v>
      </c>
    </row>
    <row r="18" spans="1:6" ht="27.9" customHeight="1" x14ac:dyDescent="0.25">
      <c r="A18" s="23">
        <v>8</v>
      </c>
      <c r="B18" s="27" t="s">
        <v>52</v>
      </c>
      <c r="C18" s="20">
        <v>15</v>
      </c>
      <c r="D18" s="16" t="str">
        <f>IFERROR(VLOOKUP(B18,'מאגר חומרי גלם'!B5:G60,6,FALSE),"")</f>
        <v>1 גרם</v>
      </c>
      <c r="E18" s="28">
        <f>IFERROR(VLOOKUP(B18,'מאגר חומרי גלם'!B5:F60,5,FALSE),"")</f>
        <v>0.04</v>
      </c>
      <c r="F18" s="29">
        <f t="shared" si="0"/>
        <v>0.6</v>
      </c>
    </row>
    <row r="19" spans="1:6" ht="27.9" customHeight="1" x14ac:dyDescent="0.25">
      <c r="A19" s="17">
        <v>9</v>
      </c>
      <c r="B19" s="27" t="s">
        <v>53</v>
      </c>
      <c r="C19" s="20">
        <v>60</v>
      </c>
      <c r="D19" s="16" t="str">
        <f>IFERROR(VLOOKUP(B19,'מאגר חומרי גלם'!B5:G60,6,FALSE),"")</f>
        <v>מ"ל</v>
      </c>
      <c r="E19" s="28">
        <f>IFERROR(VLOOKUP(B19,'מאגר חומרי גלם'!B5:F60,5,FALSE),"")</f>
        <v>9.4999999999999998E-3</v>
      </c>
      <c r="F19" s="29">
        <f t="shared" si="0"/>
        <v>0.56999999999999995</v>
      </c>
    </row>
    <row r="20" spans="1:6" ht="27.9" customHeight="1" x14ac:dyDescent="0.25">
      <c r="A20" s="23">
        <v>10</v>
      </c>
      <c r="B20" s="27" t="s">
        <v>55</v>
      </c>
      <c r="C20" s="20">
        <v>50</v>
      </c>
      <c r="D20" s="16" t="str">
        <f>IFERROR(VLOOKUP(B20,'מאגר חומרי גלם'!B5:G60,6,FALSE),"")</f>
        <v>1 גרם</v>
      </c>
      <c r="E20" s="28">
        <f>IFERROR(VLOOKUP(B20,'מאגר חומרי גלם'!B5:F60,5,FALSE),"")</f>
        <v>4.2500000000000003E-2</v>
      </c>
      <c r="F20" s="29">
        <f t="shared" si="0"/>
        <v>2.125</v>
      </c>
    </row>
    <row r="21" spans="1:6" ht="27.9" customHeight="1" x14ac:dyDescent="0.25">
      <c r="A21" s="17">
        <v>11</v>
      </c>
      <c r="B21" s="27"/>
      <c r="C21" s="20"/>
      <c r="D21" s="16" t="str">
        <f>IFERROR(VLOOKUP(B21,'מאגר חומרי גלם'!B5:G60,6,FALSE),"")</f>
        <v/>
      </c>
      <c r="E21" s="28" t="str">
        <f>IFERROR(VLOOKUP(B21,'מאגר חומרי גלם'!B5:F60,5,FALSE),"")</f>
        <v/>
      </c>
      <c r="F21" s="29" t="str">
        <f t="shared" si="0"/>
        <v/>
      </c>
    </row>
    <row r="22" spans="1:6" ht="27.9" customHeight="1" x14ac:dyDescent="0.25">
      <c r="A22" s="23">
        <v>12</v>
      </c>
      <c r="B22" s="27"/>
      <c r="C22" s="20"/>
      <c r="D22" s="16" t="str">
        <f>IFERROR(VLOOKUP(B22,'מאגר חומרי גלם'!B5:G60,6,FALSE),"")</f>
        <v/>
      </c>
      <c r="E22" s="28" t="str">
        <f>IFERROR(VLOOKUP(B22,'מאגר חומרי גלם'!B5:F60,5,FALSE),"")</f>
        <v/>
      </c>
      <c r="F22" s="29" t="str">
        <f t="shared" si="0"/>
        <v/>
      </c>
    </row>
    <row r="23" spans="1:6" ht="35.1" customHeight="1" x14ac:dyDescent="0.25">
      <c r="A23" s="71" t="s">
        <v>67</v>
      </c>
      <c r="B23" s="72"/>
      <c r="C23" s="72"/>
      <c r="D23" s="72"/>
      <c r="E23" s="72"/>
      <c r="F23" s="33">
        <f>SUM(F11:F22)</f>
        <v>67.673333333333318</v>
      </c>
    </row>
    <row r="24" spans="1:6" ht="30" customHeight="1" x14ac:dyDescent="0.25">
      <c r="A24" s="30"/>
      <c r="B24" s="24" t="s">
        <v>68</v>
      </c>
      <c r="C24" s="34">
        <f>'הגדרות עסק'!C9</f>
        <v>0.1</v>
      </c>
      <c r="D24" s="30"/>
      <c r="E24" s="25" t="s">
        <v>69</v>
      </c>
      <c r="F24" s="35">
        <f>F23*C24</f>
        <v>6.7673333333333323</v>
      </c>
    </row>
    <row r="25" spans="1:6" ht="6" customHeight="1" x14ac:dyDescent="0.25">
      <c r="A25" s="1"/>
      <c r="B25" s="1"/>
      <c r="C25" s="1"/>
      <c r="D25" s="1"/>
      <c r="E25" s="1"/>
      <c r="F25" s="1"/>
    </row>
    <row r="26" spans="1:6" ht="35.1" customHeight="1" x14ac:dyDescent="0.25">
      <c r="A26" s="146" t="s">
        <v>70</v>
      </c>
      <c r="B26" s="146"/>
      <c r="C26" s="146"/>
      <c r="D26" s="146"/>
      <c r="E26" s="146"/>
      <c r="F26" s="146"/>
    </row>
    <row r="27" spans="1:6" ht="32.1" customHeight="1" x14ac:dyDescent="0.25">
      <c r="A27" s="13" t="s">
        <v>27</v>
      </c>
      <c r="B27" s="13" t="s">
        <v>71</v>
      </c>
      <c r="C27" s="13" t="s">
        <v>72</v>
      </c>
      <c r="D27" s="13" t="s">
        <v>73</v>
      </c>
      <c r="E27" s="13" t="s">
        <v>74</v>
      </c>
      <c r="F27" s="13" t="s">
        <v>75</v>
      </c>
    </row>
    <row r="28" spans="1:6" ht="27.9" customHeight="1" x14ac:dyDescent="0.25">
      <c r="A28" s="23">
        <v>1</v>
      </c>
      <c r="B28" s="27" t="s">
        <v>76</v>
      </c>
      <c r="C28" s="20">
        <v>90</v>
      </c>
      <c r="D28" s="20" t="s">
        <v>77</v>
      </c>
      <c r="E28" s="36">
        <f>IF(D28="","",IF(D28="עבודה ידנית",'הגדרות עסק'!C5,IF(D28="זמן תנור / קירור",'הגדרות עסק'!C6,IF(D28="לוגיסטיקה / קנייה",'הגדרות עסק'!C7,0))))</f>
        <v>60</v>
      </c>
      <c r="F28" s="29">
        <f t="shared" ref="F28:F33" si="1">IF(OR(C28="",E28=""),"",C28/60*E28)</f>
        <v>90</v>
      </c>
    </row>
    <row r="29" spans="1:6" ht="27.9" customHeight="1" x14ac:dyDescent="0.25">
      <c r="A29" s="17">
        <v>2</v>
      </c>
      <c r="B29" s="27" t="s">
        <v>78</v>
      </c>
      <c r="C29" s="20">
        <v>45</v>
      </c>
      <c r="D29" s="20" t="s">
        <v>79</v>
      </c>
      <c r="E29" s="36">
        <f>IF(D29="","",IF(D29="עבודה ידנית",'הגדרות עסק'!C5,IF(D29="זמן תנור / קירור",'הגדרות עסק'!C6,IF(D29="לוגיסטיקה / קנייה",'הגדרות עסק'!C7,0))))</f>
        <v>8</v>
      </c>
      <c r="F29" s="29">
        <f t="shared" si="1"/>
        <v>6</v>
      </c>
    </row>
    <row r="30" spans="1:6" ht="27.9" customHeight="1" x14ac:dyDescent="0.25">
      <c r="A30" s="23">
        <v>3</v>
      </c>
      <c r="B30" s="27" t="s">
        <v>80</v>
      </c>
      <c r="C30" s="20">
        <v>60</v>
      </c>
      <c r="D30" s="20" t="s">
        <v>77</v>
      </c>
      <c r="E30" s="36">
        <f>IF(D30="","",IF(D30="עבודה ידנית",'הגדרות עסק'!C5,IF(D30="זמן תנור / קירור",'הגדרות עסק'!C6,IF(D30="לוגיסטיקה / קנייה",'הגדרות עסק'!C7,0))))</f>
        <v>60</v>
      </c>
      <c r="F30" s="29">
        <f t="shared" si="1"/>
        <v>60</v>
      </c>
    </row>
    <row r="31" spans="1:6" ht="27.9" customHeight="1" x14ac:dyDescent="0.25">
      <c r="A31" s="17">
        <v>4</v>
      </c>
      <c r="B31" s="27" t="s">
        <v>81</v>
      </c>
      <c r="C31" s="20">
        <v>15</v>
      </c>
      <c r="D31" s="20" t="s">
        <v>77</v>
      </c>
      <c r="E31" s="36">
        <f>IF(D31="","",IF(D31="עבודה ידנית",'הגדרות עסק'!C5,IF(D31="זמן תנור / קירור",'הגדרות עסק'!C6,IF(D31="לוגיסטיקה / קנייה",'הגדרות עסק'!C7,0))))</f>
        <v>60</v>
      </c>
      <c r="F31" s="29">
        <f t="shared" si="1"/>
        <v>15</v>
      </c>
    </row>
    <row r="32" spans="1:6" ht="27.9" customHeight="1" x14ac:dyDescent="0.25">
      <c r="A32" s="23">
        <v>5</v>
      </c>
      <c r="B32" s="27"/>
      <c r="C32" s="20"/>
      <c r="D32" s="20"/>
      <c r="E32" s="36" t="str">
        <f>IF(D32="","",IF(D32="עבודה ידנית",'הגדרות עסק'!C5,IF(D32="זמן תנור / קירור",'הגדרות עסק'!C6,IF(D32="לוגיסטיקה / קנייה",'הגדרות עסק'!C7,0))))</f>
        <v/>
      </c>
      <c r="F32" s="29" t="str">
        <f t="shared" si="1"/>
        <v/>
      </c>
    </row>
    <row r="33" spans="1:6" ht="27.9" customHeight="1" x14ac:dyDescent="0.25">
      <c r="A33" s="17">
        <v>6</v>
      </c>
      <c r="B33" s="27"/>
      <c r="C33" s="20"/>
      <c r="D33" s="20"/>
      <c r="E33" s="36" t="str">
        <f>IF(D33="","",IF(D33="עבודה ידנית",'הגדרות עסק'!C5,IF(D33="זמן תנור / קירור",'הגדרות עסק'!C6,IF(D33="לוגיסטיקה / קנייה",'הגדרות עסק'!C7,0))))</f>
        <v/>
      </c>
      <c r="F33" s="29" t="str">
        <f t="shared" si="1"/>
        <v/>
      </c>
    </row>
    <row r="34" spans="1:6" ht="35.1" customHeight="1" x14ac:dyDescent="0.25">
      <c r="A34" s="38" t="s">
        <v>82</v>
      </c>
      <c r="B34" s="39"/>
      <c r="C34" s="39"/>
      <c r="D34" s="39"/>
      <c r="E34" s="39"/>
      <c r="F34" s="33">
        <f>SUM(F28:F33)</f>
        <v>171</v>
      </c>
    </row>
    <row r="35" spans="1:6" ht="6" customHeight="1" x14ac:dyDescent="0.25">
      <c r="A35" s="1"/>
      <c r="B35" s="1"/>
      <c r="C35" s="1"/>
      <c r="D35" s="1"/>
      <c r="E35" s="1"/>
      <c r="F35" s="1"/>
    </row>
    <row r="36" spans="1:6" ht="35.1" customHeight="1" x14ac:dyDescent="0.25">
      <c r="A36" s="146" t="s">
        <v>83</v>
      </c>
      <c r="B36" s="146"/>
      <c r="C36" s="146"/>
      <c r="D36" s="146"/>
      <c r="E36" s="146"/>
      <c r="F36" s="146"/>
    </row>
    <row r="37" spans="1:6" ht="32.1" customHeight="1" x14ac:dyDescent="0.25">
      <c r="A37" s="13"/>
      <c r="B37" s="13" t="s">
        <v>84</v>
      </c>
      <c r="C37" s="13" t="s">
        <v>85</v>
      </c>
      <c r="D37" s="13"/>
      <c r="E37" s="13" t="s">
        <v>86</v>
      </c>
      <c r="F37" s="13"/>
    </row>
    <row r="38" spans="1:6" ht="27.9" customHeight="1" x14ac:dyDescent="0.25">
      <c r="A38" s="30"/>
      <c r="B38" s="40" t="s">
        <v>87</v>
      </c>
      <c r="C38" s="22" t="s">
        <v>88</v>
      </c>
      <c r="D38" s="30"/>
      <c r="E38" s="41">
        <v>15</v>
      </c>
      <c r="F38" s="30"/>
    </row>
    <row r="39" spans="1:6" ht="27.9" customHeight="1" x14ac:dyDescent="0.25">
      <c r="A39" s="26"/>
      <c r="B39" s="40" t="s">
        <v>89</v>
      </c>
      <c r="C39" s="22" t="s">
        <v>90</v>
      </c>
      <c r="D39" s="26"/>
      <c r="E39" s="41">
        <v>35</v>
      </c>
      <c r="F39" s="26"/>
    </row>
    <row r="40" spans="1:6" ht="27.9" customHeight="1" x14ac:dyDescent="0.25">
      <c r="A40" s="30"/>
      <c r="B40" s="40" t="s">
        <v>91</v>
      </c>
      <c r="C40" s="22" t="s">
        <v>92</v>
      </c>
      <c r="D40" s="30"/>
      <c r="E40" s="41">
        <v>0</v>
      </c>
      <c r="F40" s="30"/>
    </row>
    <row r="41" spans="1:6" ht="27.9" customHeight="1" x14ac:dyDescent="0.25">
      <c r="A41" s="26"/>
      <c r="B41" s="40" t="s">
        <v>93</v>
      </c>
      <c r="C41" s="22"/>
      <c r="D41" s="26"/>
      <c r="E41" s="41">
        <v>5</v>
      </c>
      <c r="F41" s="26"/>
    </row>
    <row r="42" spans="1:6" ht="35.1" customHeight="1" x14ac:dyDescent="0.25">
      <c r="A42" s="38" t="s">
        <v>94</v>
      </c>
      <c r="B42" s="39"/>
      <c r="C42" s="39"/>
      <c r="D42" s="39"/>
      <c r="E42" s="33">
        <f>SUM(E38:E41)</f>
        <v>55</v>
      </c>
      <c r="F42" s="39"/>
    </row>
    <row r="43" spans="1:6" ht="6" customHeight="1" x14ac:dyDescent="0.25">
      <c r="A43" s="1"/>
      <c r="B43" s="1"/>
      <c r="C43" s="1"/>
      <c r="D43" s="1"/>
      <c r="E43" s="1"/>
      <c r="F43" s="1"/>
    </row>
    <row r="44" spans="1:6" ht="38.1" customHeight="1" x14ac:dyDescent="0.25">
      <c r="A44" s="146" t="s">
        <v>95</v>
      </c>
      <c r="B44" s="146"/>
      <c r="C44" s="146"/>
      <c r="D44" s="146"/>
      <c r="E44" s="146"/>
      <c r="F44" s="146"/>
    </row>
    <row r="45" spans="1:6" ht="36" customHeight="1" x14ac:dyDescent="0.25">
      <c r="A45" s="26"/>
      <c r="B45" s="43" t="s">
        <v>96</v>
      </c>
      <c r="C45" s="26"/>
      <c r="D45" s="26"/>
      <c r="E45" s="44">
        <f>F23+F24</f>
        <v>74.440666666666644</v>
      </c>
      <c r="F45" s="26"/>
    </row>
    <row r="46" spans="1:6" ht="36" customHeight="1" x14ac:dyDescent="0.25">
      <c r="A46" s="26"/>
      <c r="B46" s="43" t="s">
        <v>97</v>
      </c>
      <c r="C46" s="26"/>
      <c r="D46" s="26"/>
      <c r="E46" s="44">
        <f>F34</f>
        <v>171</v>
      </c>
      <c r="F46" s="26"/>
    </row>
    <row r="47" spans="1:6" ht="36" customHeight="1" x14ac:dyDescent="0.25">
      <c r="A47" s="26"/>
      <c r="B47" s="43" t="s">
        <v>98</v>
      </c>
      <c r="C47" s="26"/>
      <c r="D47" s="26"/>
      <c r="E47" s="44">
        <f>E42</f>
        <v>55</v>
      </c>
      <c r="F47" s="26"/>
    </row>
    <row r="48" spans="1:6" ht="3" customHeight="1" x14ac:dyDescent="0.25">
      <c r="A48" s="12"/>
      <c r="B48" s="12"/>
      <c r="C48" s="12"/>
      <c r="D48" s="12"/>
      <c r="E48" s="12"/>
      <c r="F48" s="12"/>
    </row>
    <row r="49" spans="1:6" ht="36" customHeight="1" x14ac:dyDescent="0.25">
      <c r="A49" s="30"/>
      <c r="B49" s="46" t="s">
        <v>99</v>
      </c>
      <c r="C49" s="30"/>
      <c r="D49" s="30"/>
      <c r="E49" s="45">
        <f>E45+E46+E47</f>
        <v>300.44066666666663</v>
      </c>
      <c r="F49" s="30"/>
    </row>
    <row r="50" spans="1:6" ht="6" customHeight="1" x14ac:dyDescent="0.25">
      <c r="A50" s="1"/>
      <c r="B50" s="1"/>
      <c r="C50" s="1"/>
      <c r="D50" s="1"/>
      <c r="E50" s="1"/>
      <c r="F50" s="1"/>
    </row>
    <row r="51" spans="1:6" ht="36" customHeight="1" x14ac:dyDescent="0.25">
      <c r="A51" s="26"/>
      <c r="B51" s="43" t="s">
        <v>100</v>
      </c>
      <c r="C51" s="47">
        <f>'הגדרות עסק'!C8</f>
        <v>0.15</v>
      </c>
      <c r="D51" s="26"/>
      <c r="E51" s="26"/>
      <c r="F51" s="26"/>
    </row>
    <row r="52" spans="1:6" ht="36" customHeight="1" x14ac:dyDescent="0.25">
      <c r="A52" s="26"/>
      <c r="B52" s="43" t="s">
        <v>101</v>
      </c>
      <c r="C52" s="26"/>
      <c r="D52" s="26"/>
      <c r="E52" s="44">
        <f>E49*C51</f>
        <v>45.066099999999992</v>
      </c>
      <c r="F52" s="26"/>
    </row>
    <row r="53" spans="1:6" ht="3" customHeight="1" x14ac:dyDescent="0.25">
      <c r="A53" s="12"/>
      <c r="B53" s="12"/>
      <c r="C53" s="12"/>
      <c r="D53" s="12"/>
      <c r="E53" s="12"/>
      <c r="F53" s="12"/>
    </row>
    <row r="54" spans="1:6" ht="39.9" customHeight="1" x14ac:dyDescent="0.25">
      <c r="A54" s="26"/>
      <c r="B54" s="48" t="s">
        <v>102</v>
      </c>
      <c r="C54" s="26"/>
      <c r="D54" s="26"/>
      <c r="E54" s="49">
        <f>E49+E52</f>
        <v>345.50676666666664</v>
      </c>
      <c r="F54" s="26"/>
    </row>
    <row r="55" spans="1:6" ht="6" customHeight="1" x14ac:dyDescent="0.25">
      <c r="A55" s="1"/>
      <c r="B55" s="1"/>
      <c r="C55" s="1"/>
      <c r="D55" s="1"/>
      <c r="E55" s="1"/>
      <c r="F55" s="1"/>
    </row>
    <row r="56" spans="1:6" ht="36" customHeight="1" x14ac:dyDescent="0.25">
      <c r="A56" s="26"/>
      <c r="B56" s="43" t="s">
        <v>103</v>
      </c>
      <c r="C56" s="50">
        <v>0.3</v>
      </c>
      <c r="D56" s="26"/>
      <c r="E56" s="26"/>
      <c r="F56" s="26"/>
    </row>
    <row r="57" spans="1:6" ht="36" customHeight="1" x14ac:dyDescent="0.25">
      <c r="A57" s="26"/>
      <c r="B57" s="43" t="s">
        <v>104</v>
      </c>
      <c r="C57" s="26"/>
      <c r="D57" s="26"/>
      <c r="E57" s="44">
        <f>E54*C56</f>
        <v>103.65202999999998</v>
      </c>
      <c r="F57" s="26"/>
    </row>
    <row r="58" spans="1:6" ht="3" customHeight="1" x14ac:dyDescent="0.25">
      <c r="A58" s="12"/>
      <c r="B58" s="12"/>
      <c r="C58" s="12"/>
      <c r="D58" s="12"/>
      <c r="E58" s="12"/>
      <c r="F58" s="12"/>
    </row>
    <row r="59" spans="1:6" ht="36" customHeight="1" x14ac:dyDescent="0.25">
      <c r="A59" s="30"/>
      <c r="B59" s="147" t="s">
        <v>105</v>
      </c>
      <c r="C59" s="30"/>
      <c r="D59" s="30"/>
      <c r="E59" s="45">
        <f>IF(C5="",0,E54+E57)</f>
        <v>449.1587966666666</v>
      </c>
      <c r="F59" s="30"/>
    </row>
    <row r="60" spans="1:6" ht="45" customHeight="1" x14ac:dyDescent="0.25">
      <c r="A60" s="61"/>
      <c r="B60" s="148" t="s">
        <v>106</v>
      </c>
      <c r="C60" s="61"/>
      <c r="D60" s="61"/>
      <c r="E60" s="61">
        <f>IF(C5="",0,CEILING(E59,10))</f>
        <v>450</v>
      </c>
      <c r="F60" s="61"/>
    </row>
    <row r="61" spans="1:6" ht="36" customHeight="1" x14ac:dyDescent="0.25">
      <c r="A61" s="26"/>
      <c r="B61" s="149" t="s">
        <v>107</v>
      </c>
      <c r="C61" s="26"/>
      <c r="D61" s="26"/>
      <c r="E61" s="52">
        <f>IF(OR(C5="",E54=0),0,(E60-E54)/E54)</f>
        <v>0.30243469423608987</v>
      </c>
      <c r="F61" s="26"/>
    </row>
    <row r="62" spans="1:6" ht="36" customHeight="1" x14ac:dyDescent="0.25">
      <c r="A62" s="26"/>
      <c r="B62" s="149" t="s">
        <v>108</v>
      </c>
      <c r="C62" s="26"/>
      <c r="D62" s="26"/>
      <c r="E62" s="45">
        <f>IF(OR(C7="",C7=0,C5=""),0,E60/C7)</f>
        <v>37.5</v>
      </c>
      <c r="F62" s="26"/>
    </row>
    <row r="63" spans="1:6" ht="3.9" customHeight="1" x14ac:dyDescent="0.25">
      <c r="A63" s="12"/>
      <c r="B63" s="12"/>
      <c r="C63" s="12"/>
      <c r="D63" s="12"/>
      <c r="E63" s="12"/>
      <c r="F63" s="12"/>
    </row>
    <row r="64" spans="1:6" ht="35.1" customHeight="1" x14ac:dyDescent="0.25">
      <c r="A64" s="145" t="s">
        <v>109</v>
      </c>
      <c r="B64" s="145"/>
      <c r="C64" s="145"/>
      <c r="D64" s="145"/>
      <c r="E64" s="145"/>
      <c r="F64" s="145"/>
    </row>
  </sheetData>
  <mergeCells count="12">
    <mergeCell ref="A64:F64"/>
    <mergeCell ref="A1:F1"/>
    <mergeCell ref="A2:F2"/>
    <mergeCell ref="A4:F4"/>
    <mergeCell ref="C5:F5"/>
    <mergeCell ref="C6:F6"/>
    <mergeCell ref="C7:F7"/>
    <mergeCell ref="A9:F9"/>
    <mergeCell ref="A23:E23"/>
    <mergeCell ref="A26:F26"/>
    <mergeCell ref="A36:F36"/>
    <mergeCell ref="A44:F44"/>
  </mergeCells>
  <dataValidations count="1">
    <dataValidation type="list" allowBlank="1" showInputMessage="1" showErrorMessage="1" promptTitle="סוג עבודה" prompt="בחרי סוג עבודה: עבודה ידנית, זמן תנור / קירור, לוגיסטיקה / קנייה" sqref="D28:D33" xr:uid="{D1685625-D802-4784-AFB5-0B012F3E8FD0}">
      <formula1>"עבודה ידנית,זמן תנור / קירור,לוגיסטיקה / קנייה"</formula1>
    </dataValidation>
  </dataValidations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F57E802-63C9-4E82-8FF0-C381DAF48AD2}">
            <xm:f>AND(B11&lt;&gt;"",ISERROR(VLOOKUP(B11,'מאגר חומרי גלם'!B5:F60,5,FALSE)))</xm:f>
            <x14:dxf>
              <font>
                <color rgb="FFE74C3C"/>
              </font>
              <fill>
                <patternFill patternType="solid">
                  <fgColor indexed="64"/>
                  <bgColor rgb="FFFFEBEE"/>
                </patternFill>
              </fill>
            </x14:dxf>
          </x14:cfRule>
          <xm:sqref>B11:F11</xm:sqref>
        </x14:conditionalFormatting>
        <x14:conditionalFormatting xmlns:xm="http://schemas.microsoft.com/office/excel/2006/main">
          <x14:cfRule type="expression" priority="2" id="{D299339F-0B2C-462F-A1DF-CC4E2CA7A04D}">
            <xm:f>AND(B12&lt;&gt;"",ISERROR(VLOOKUP(B12,'מאגר חומרי גלם'!B5:F60,5,FALSE)))</xm:f>
            <x14:dxf>
              <font>
                <color rgb="FFE74C3C"/>
              </font>
              <fill>
                <patternFill patternType="solid">
                  <fgColor indexed="64"/>
                  <bgColor rgb="FFFFEBEE"/>
                </patternFill>
              </fill>
            </x14:dxf>
          </x14:cfRule>
          <xm:sqref>B12:F12</xm:sqref>
        </x14:conditionalFormatting>
        <x14:conditionalFormatting xmlns:xm="http://schemas.microsoft.com/office/excel/2006/main">
          <x14:cfRule type="expression" priority="3" id="{E9440CC4-13AC-4FC0-931D-1F9A07A6EF30}">
            <xm:f>AND(B13&lt;&gt;"",ISERROR(VLOOKUP(B13,'מאגר חומרי גלם'!B5:F60,5,FALSE)))</xm:f>
            <x14:dxf>
              <font>
                <color rgb="FFE74C3C"/>
              </font>
              <fill>
                <patternFill patternType="solid">
                  <fgColor indexed="64"/>
                  <bgColor rgb="FFFFEBEE"/>
                </patternFill>
              </fill>
            </x14:dxf>
          </x14:cfRule>
          <xm:sqref>B13:F13</xm:sqref>
        </x14:conditionalFormatting>
        <x14:conditionalFormatting xmlns:xm="http://schemas.microsoft.com/office/excel/2006/main">
          <x14:cfRule type="expression" priority="4" id="{6AAED8A5-A500-4816-8950-C7DC7571771F}">
            <xm:f>AND(B14&lt;&gt;"",ISERROR(VLOOKUP(B14,'מאגר חומרי גלם'!B5:F60,5,FALSE)))</xm:f>
            <x14:dxf>
              <font>
                <color rgb="FFE74C3C"/>
              </font>
              <fill>
                <patternFill patternType="solid">
                  <fgColor indexed="64"/>
                  <bgColor rgb="FFFFEBEE"/>
                </patternFill>
              </fill>
            </x14:dxf>
          </x14:cfRule>
          <xm:sqref>B14:F14</xm:sqref>
        </x14:conditionalFormatting>
        <x14:conditionalFormatting xmlns:xm="http://schemas.microsoft.com/office/excel/2006/main">
          <x14:cfRule type="expression" priority="5" id="{17EA3DFD-4D65-44C7-A1FF-6E280CDA76CE}">
            <xm:f>AND(B15&lt;&gt;"",ISERROR(VLOOKUP(B15,'מאגר חומרי גלם'!B5:F60,5,FALSE)))</xm:f>
            <x14:dxf>
              <font>
                <color rgb="FFE74C3C"/>
              </font>
              <fill>
                <patternFill patternType="solid">
                  <fgColor indexed="64"/>
                  <bgColor rgb="FFFFEBEE"/>
                </patternFill>
              </fill>
            </x14:dxf>
          </x14:cfRule>
          <xm:sqref>B15:F15</xm:sqref>
        </x14:conditionalFormatting>
        <x14:conditionalFormatting xmlns:xm="http://schemas.microsoft.com/office/excel/2006/main">
          <x14:cfRule type="expression" priority="6" id="{71D65FA2-467E-45DB-A842-6DE6B10CAB12}">
            <xm:f>AND(B16&lt;&gt;"",ISERROR(VLOOKUP(B16,'מאגר חומרי גלם'!B5:F60,5,FALSE)))</xm:f>
            <x14:dxf>
              <font>
                <color rgb="FFE74C3C"/>
              </font>
              <fill>
                <patternFill patternType="solid">
                  <fgColor indexed="64"/>
                  <bgColor rgb="FFFFEBEE"/>
                </patternFill>
              </fill>
            </x14:dxf>
          </x14:cfRule>
          <xm:sqref>B16:F16</xm:sqref>
        </x14:conditionalFormatting>
        <x14:conditionalFormatting xmlns:xm="http://schemas.microsoft.com/office/excel/2006/main">
          <x14:cfRule type="expression" priority="7" id="{B3D09632-1D7C-48DB-9E57-76E6753D9F7F}">
            <xm:f>AND(B17&lt;&gt;"",ISERROR(VLOOKUP(B17,'מאגר חומרי גלם'!B5:F60,5,FALSE)))</xm:f>
            <x14:dxf>
              <font>
                <color rgb="FFE74C3C"/>
              </font>
              <fill>
                <patternFill patternType="solid">
                  <fgColor indexed="64"/>
                  <bgColor rgb="FFFFEBEE"/>
                </patternFill>
              </fill>
            </x14:dxf>
          </x14:cfRule>
          <xm:sqref>B17:F17</xm:sqref>
        </x14:conditionalFormatting>
        <x14:conditionalFormatting xmlns:xm="http://schemas.microsoft.com/office/excel/2006/main">
          <x14:cfRule type="expression" priority="8" id="{612935AD-508D-4507-9A3E-B29F83B9C73E}">
            <xm:f>AND(B18&lt;&gt;"",ISERROR(VLOOKUP(B18,'מאגר חומרי גלם'!B5:F60,5,FALSE)))</xm:f>
            <x14:dxf>
              <font>
                <color rgb="FFE74C3C"/>
              </font>
              <fill>
                <patternFill patternType="solid">
                  <fgColor indexed="64"/>
                  <bgColor rgb="FFFFEBEE"/>
                </patternFill>
              </fill>
            </x14:dxf>
          </x14:cfRule>
          <xm:sqref>B18:F18</xm:sqref>
        </x14:conditionalFormatting>
        <x14:conditionalFormatting xmlns:xm="http://schemas.microsoft.com/office/excel/2006/main">
          <x14:cfRule type="expression" priority="9" id="{D79D08E0-80A3-48A7-9C81-0F062BC52EEB}">
            <xm:f>AND(B19&lt;&gt;"",ISERROR(VLOOKUP(B19,'מאגר חומרי גלם'!B5:F60,5,FALSE)))</xm:f>
            <x14:dxf>
              <font>
                <color rgb="FFE74C3C"/>
              </font>
              <fill>
                <patternFill patternType="solid">
                  <fgColor indexed="64"/>
                  <bgColor rgb="FFFFEBEE"/>
                </patternFill>
              </fill>
            </x14:dxf>
          </x14:cfRule>
          <xm:sqref>B19:F19</xm:sqref>
        </x14:conditionalFormatting>
        <x14:conditionalFormatting xmlns:xm="http://schemas.microsoft.com/office/excel/2006/main">
          <x14:cfRule type="expression" priority="10" id="{5E44C754-39DE-4117-B6B8-AA34725400C7}">
            <xm:f>AND(B20&lt;&gt;"",ISERROR(VLOOKUP(B20,'מאגר חומרי גלם'!B5:F60,5,FALSE)))</xm:f>
            <x14:dxf>
              <font>
                <color rgb="FFE74C3C"/>
              </font>
              <fill>
                <patternFill patternType="solid">
                  <fgColor indexed="64"/>
                  <bgColor rgb="FFFFEBEE"/>
                </patternFill>
              </fill>
            </x14:dxf>
          </x14:cfRule>
          <xm:sqref>B20:F20</xm:sqref>
        </x14:conditionalFormatting>
        <x14:conditionalFormatting xmlns:xm="http://schemas.microsoft.com/office/excel/2006/main">
          <x14:cfRule type="expression" priority="11" id="{76E6AACB-D104-45B7-AB22-27D280B85CEF}">
            <xm:f>AND(B21&lt;&gt;"",ISERROR(VLOOKUP(B21,'מאגר חומרי גלם'!B5:F60,5,FALSE)))</xm:f>
            <x14:dxf>
              <font>
                <color rgb="FFE74C3C"/>
              </font>
              <fill>
                <patternFill patternType="solid">
                  <fgColor indexed="64"/>
                  <bgColor rgb="FFFFEBEE"/>
                </patternFill>
              </fill>
            </x14:dxf>
          </x14:cfRule>
          <xm:sqref>B21:F21</xm:sqref>
        </x14:conditionalFormatting>
        <x14:conditionalFormatting xmlns:xm="http://schemas.microsoft.com/office/excel/2006/main">
          <x14:cfRule type="expression" priority="12" id="{6A2C4842-B69F-4ED1-87A4-3F3DCA23F8ED}">
            <xm:f>AND(B22&lt;&gt;"",ISERROR(VLOOKUP(B22,'מאגר חומרי גלם'!B5:F60,5,FALSE)))</xm:f>
            <x14:dxf>
              <font>
                <color rgb="FFE74C3C"/>
              </font>
              <fill>
                <patternFill patternType="solid">
                  <fgColor indexed="64"/>
                  <bgColor rgb="FFFFEBEE"/>
                </patternFill>
              </fill>
            </x14:dxf>
          </x14:cfRule>
          <xm:sqref>B22:F22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חומר גלם" prompt="בחרי חומר גלם מהמאגר" xr:uid="{ACC3B16A-14CA-410F-964F-CA1661539515}">
          <x14:formula1>
            <xm:f>'מאגר חומרי גלם'!$B$5:$B$24</xm:f>
          </x14:formula1>
          <xm:sqref>B11:B22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4FD67-29E4-4823-AFC4-EAA9D47BB3A8}">
  <dimension ref="A1:I26"/>
  <sheetViews>
    <sheetView rightToLeft="1" workbookViewId="0">
      <selection activeCell="A2" sqref="A1:I2"/>
    </sheetView>
  </sheetViews>
  <sheetFormatPr defaultRowHeight="13.8" x14ac:dyDescent="0.25"/>
  <cols>
    <col min="1" max="1" width="5" customWidth="1"/>
    <col min="2" max="2" width="16.59765625" customWidth="1"/>
    <col min="3" max="3" width="25" customWidth="1"/>
    <col min="4" max="5" width="16.59765625" customWidth="1"/>
    <col min="6" max="8" width="13.3984375" customWidth="1"/>
    <col min="9" max="9" width="25" customWidth="1"/>
  </cols>
  <sheetData>
    <row r="1" spans="1:9" ht="50.1" customHeight="1" x14ac:dyDescent="0.25">
      <c r="A1" s="143" t="s">
        <v>110</v>
      </c>
      <c r="B1" s="143"/>
      <c r="C1" s="143"/>
      <c r="D1" s="143"/>
      <c r="E1" s="143"/>
      <c r="F1" s="143"/>
      <c r="G1" s="143"/>
      <c r="H1" s="143"/>
      <c r="I1" s="143"/>
    </row>
    <row r="2" spans="1:9" ht="30" customHeight="1" x14ac:dyDescent="0.25">
      <c r="A2" s="150" t="s">
        <v>111</v>
      </c>
      <c r="B2" s="150"/>
      <c r="C2" s="150"/>
      <c r="D2" s="150"/>
      <c r="E2" s="150"/>
      <c r="F2" s="150"/>
      <c r="G2" s="150"/>
      <c r="H2" s="150"/>
      <c r="I2" s="150"/>
    </row>
    <row r="3" spans="1:9" ht="8.1" customHeight="1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ht="35.1" customHeight="1" x14ac:dyDescent="0.25">
      <c r="A4" s="14" t="s">
        <v>27</v>
      </c>
      <c r="B4" s="14" t="s">
        <v>112</v>
      </c>
      <c r="C4" s="14" t="s">
        <v>59</v>
      </c>
      <c r="D4" s="14" t="s">
        <v>102</v>
      </c>
      <c r="E4" s="14" t="s">
        <v>113</v>
      </c>
      <c r="F4" s="14" t="s">
        <v>114</v>
      </c>
      <c r="G4" s="14" t="s">
        <v>115</v>
      </c>
      <c r="H4" s="14" t="s">
        <v>116</v>
      </c>
      <c r="I4" s="14" t="s">
        <v>34</v>
      </c>
    </row>
    <row r="5" spans="1:9" ht="27.9" customHeight="1" x14ac:dyDescent="0.25">
      <c r="A5" s="17">
        <v>1</v>
      </c>
      <c r="B5" s="53">
        <v>45720</v>
      </c>
      <c r="C5" s="40" t="s">
        <v>236</v>
      </c>
      <c r="D5" s="21">
        <v>345</v>
      </c>
      <c r="E5" s="54">
        <v>450</v>
      </c>
      <c r="F5" s="29">
        <f t="shared" ref="F5:F24" si="0">IF(OR(E5="",D5=""),"",E5-D5)</f>
        <v>105</v>
      </c>
      <c r="G5" s="55">
        <f t="shared" ref="G5:G24" si="1">IF(OR(E5="",D5="",D5=0),"",F5/D5)</f>
        <v>0.30434782608695654</v>
      </c>
      <c r="H5" s="20">
        <v>12</v>
      </c>
      <c r="I5" s="22" t="s">
        <v>238</v>
      </c>
    </row>
    <row r="6" spans="1:9" ht="27.9" customHeight="1" x14ac:dyDescent="0.25">
      <c r="A6" s="23">
        <v>2</v>
      </c>
      <c r="B6" s="53">
        <v>45728</v>
      </c>
      <c r="C6" s="40" t="s">
        <v>239</v>
      </c>
      <c r="D6" s="21">
        <v>185</v>
      </c>
      <c r="E6" s="54">
        <v>280</v>
      </c>
      <c r="F6" s="29">
        <f t="shared" si="0"/>
        <v>95</v>
      </c>
      <c r="G6" s="55">
        <f t="shared" si="1"/>
        <v>0.51351351351351349</v>
      </c>
      <c r="H6" s="20">
        <v>12</v>
      </c>
      <c r="I6" s="22" t="s">
        <v>240</v>
      </c>
    </row>
    <row r="7" spans="1:9" ht="27.9" customHeight="1" x14ac:dyDescent="0.25">
      <c r="A7" s="17">
        <v>3</v>
      </c>
      <c r="B7" s="53">
        <v>45735</v>
      </c>
      <c r="C7" s="40" t="s">
        <v>241</v>
      </c>
      <c r="D7" s="21">
        <v>220</v>
      </c>
      <c r="E7" s="54">
        <v>320</v>
      </c>
      <c r="F7" s="29">
        <f t="shared" si="0"/>
        <v>100</v>
      </c>
      <c r="G7" s="55">
        <f t="shared" si="1"/>
        <v>0.45454545454545453</v>
      </c>
      <c r="H7" s="20">
        <v>8</v>
      </c>
      <c r="I7" s="22" t="s">
        <v>242</v>
      </c>
    </row>
    <row r="8" spans="1:9" ht="27.9" customHeight="1" x14ac:dyDescent="0.25">
      <c r="A8" s="23">
        <v>4</v>
      </c>
      <c r="B8" s="53">
        <v>45742</v>
      </c>
      <c r="C8" s="40" t="s">
        <v>243</v>
      </c>
      <c r="D8" s="21">
        <v>95</v>
      </c>
      <c r="E8" s="54">
        <v>150</v>
      </c>
      <c r="F8" s="29">
        <f t="shared" si="0"/>
        <v>55</v>
      </c>
      <c r="G8" s="55">
        <f t="shared" si="1"/>
        <v>0.57894736842105265</v>
      </c>
      <c r="H8" s="20">
        <v>20</v>
      </c>
      <c r="I8" s="22" t="s">
        <v>244</v>
      </c>
    </row>
    <row r="9" spans="1:9" ht="27.9" customHeight="1" x14ac:dyDescent="0.25">
      <c r="A9" s="17">
        <v>5</v>
      </c>
      <c r="B9" s="53">
        <v>45750</v>
      </c>
      <c r="C9" s="40" t="s">
        <v>245</v>
      </c>
      <c r="D9" s="21">
        <v>280</v>
      </c>
      <c r="E9" s="54">
        <v>380</v>
      </c>
      <c r="F9" s="29">
        <f t="shared" si="0"/>
        <v>100</v>
      </c>
      <c r="G9" s="55">
        <f t="shared" si="1"/>
        <v>0.35714285714285715</v>
      </c>
      <c r="H9" s="20">
        <v>10</v>
      </c>
      <c r="I9" s="22" t="s">
        <v>246</v>
      </c>
    </row>
    <row r="10" spans="1:9" ht="27.9" customHeight="1" x14ac:dyDescent="0.25">
      <c r="A10" s="23">
        <v>6</v>
      </c>
      <c r="B10" s="53">
        <v>45757</v>
      </c>
      <c r="C10" s="40" t="s">
        <v>247</v>
      </c>
      <c r="D10" s="21">
        <v>310</v>
      </c>
      <c r="E10" s="54">
        <v>420</v>
      </c>
      <c r="F10" s="29">
        <f t="shared" si="0"/>
        <v>110</v>
      </c>
      <c r="G10" s="55">
        <f t="shared" si="1"/>
        <v>0.35483870967741937</v>
      </c>
      <c r="H10" s="20">
        <v>14</v>
      </c>
      <c r="I10" s="22" t="s">
        <v>248</v>
      </c>
    </row>
    <row r="11" spans="1:9" ht="27.9" customHeight="1" x14ac:dyDescent="0.25">
      <c r="A11" s="17">
        <v>7</v>
      </c>
      <c r="B11" s="53"/>
      <c r="C11" s="40"/>
      <c r="D11" s="21"/>
      <c r="E11" s="54"/>
      <c r="F11" s="29" t="str">
        <f t="shared" si="0"/>
        <v/>
      </c>
      <c r="G11" s="55" t="str">
        <f t="shared" si="1"/>
        <v/>
      </c>
      <c r="H11" s="20"/>
      <c r="I11" s="22"/>
    </row>
    <row r="12" spans="1:9" ht="27.9" customHeight="1" x14ac:dyDescent="0.25">
      <c r="A12" s="23">
        <v>8</v>
      </c>
      <c r="B12" s="53"/>
      <c r="C12" s="40"/>
      <c r="D12" s="21"/>
      <c r="E12" s="54"/>
      <c r="F12" s="29" t="str">
        <f t="shared" si="0"/>
        <v/>
      </c>
      <c r="G12" s="55" t="str">
        <f t="shared" si="1"/>
        <v/>
      </c>
      <c r="H12" s="20"/>
      <c r="I12" s="22"/>
    </row>
    <row r="13" spans="1:9" ht="27.9" customHeight="1" x14ac:dyDescent="0.25">
      <c r="A13" s="17">
        <v>9</v>
      </c>
      <c r="B13" s="53"/>
      <c r="C13" s="40"/>
      <c r="D13" s="21"/>
      <c r="E13" s="54"/>
      <c r="F13" s="29" t="str">
        <f t="shared" si="0"/>
        <v/>
      </c>
      <c r="G13" s="55" t="str">
        <f t="shared" si="1"/>
        <v/>
      </c>
      <c r="H13" s="20"/>
      <c r="I13" s="22"/>
    </row>
    <row r="14" spans="1:9" ht="27.9" customHeight="1" x14ac:dyDescent="0.25">
      <c r="A14" s="23">
        <v>10</v>
      </c>
      <c r="B14" s="53"/>
      <c r="C14" s="40"/>
      <c r="D14" s="21"/>
      <c r="E14" s="54"/>
      <c r="F14" s="29" t="str">
        <f t="shared" si="0"/>
        <v/>
      </c>
      <c r="G14" s="55" t="str">
        <f t="shared" si="1"/>
        <v/>
      </c>
      <c r="H14" s="20"/>
      <c r="I14" s="22"/>
    </row>
    <row r="15" spans="1:9" ht="27.9" customHeight="1" x14ac:dyDescent="0.25">
      <c r="A15" s="17">
        <v>11</v>
      </c>
      <c r="B15" s="53"/>
      <c r="C15" s="40"/>
      <c r="D15" s="21"/>
      <c r="E15" s="54"/>
      <c r="F15" s="29" t="str">
        <f t="shared" si="0"/>
        <v/>
      </c>
      <c r="G15" s="55" t="str">
        <f t="shared" si="1"/>
        <v/>
      </c>
      <c r="H15" s="20"/>
      <c r="I15" s="22"/>
    </row>
    <row r="16" spans="1:9" ht="27.9" customHeight="1" x14ac:dyDescent="0.25">
      <c r="A16" s="23">
        <v>12</v>
      </c>
      <c r="B16" s="53"/>
      <c r="C16" s="40"/>
      <c r="D16" s="21"/>
      <c r="E16" s="54"/>
      <c r="F16" s="29" t="str">
        <f t="shared" si="0"/>
        <v/>
      </c>
      <c r="G16" s="55" t="str">
        <f t="shared" si="1"/>
        <v/>
      </c>
      <c r="H16" s="20"/>
      <c r="I16" s="22"/>
    </row>
    <row r="17" spans="1:9" ht="27.9" customHeight="1" x14ac:dyDescent="0.25">
      <c r="A17" s="17">
        <v>13</v>
      </c>
      <c r="B17" s="53"/>
      <c r="C17" s="40"/>
      <c r="D17" s="21"/>
      <c r="E17" s="54"/>
      <c r="F17" s="29" t="str">
        <f t="shared" si="0"/>
        <v/>
      </c>
      <c r="G17" s="55" t="str">
        <f t="shared" si="1"/>
        <v/>
      </c>
      <c r="H17" s="20"/>
      <c r="I17" s="22"/>
    </row>
    <row r="18" spans="1:9" ht="27.9" customHeight="1" x14ac:dyDescent="0.25">
      <c r="A18" s="23">
        <v>14</v>
      </c>
      <c r="B18" s="53"/>
      <c r="C18" s="40"/>
      <c r="D18" s="21"/>
      <c r="E18" s="54"/>
      <c r="F18" s="29" t="str">
        <f t="shared" si="0"/>
        <v/>
      </c>
      <c r="G18" s="55" t="str">
        <f t="shared" si="1"/>
        <v/>
      </c>
      <c r="H18" s="20"/>
      <c r="I18" s="22"/>
    </row>
    <row r="19" spans="1:9" ht="27.9" customHeight="1" x14ac:dyDescent="0.25">
      <c r="A19" s="17">
        <v>15</v>
      </c>
      <c r="B19" s="53"/>
      <c r="C19" s="40"/>
      <c r="D19" s="21"/>
      <c r="E19" s="54"/>
      <c r="F19" s="29" t="str">
        <f t="shared" si="0"/>
        <v/>
      </c>
      <c r="G19" s="55" t="str">
        <f t="shared" si="1"/>
        <v/>
      </c>
      <c r="H19" s="20"/>
      <c r="I19" s="22"/>
    </row>
    <row r="20" spans="1:9" ht="27.9" customHeight="1" x14ac:dyDescent="0.25">
      <c r="A20" s="23">
        <v>16</v>
      </c>
      <c r="B20" s="53"/>
      <c r="C20" s="40"/>
      <c r="D20" s="21"/>
      <c r="E20" s="54"/>
      <c r="F20" s="29" t="str">
        <f t="shared" si="0"/>
        <v/>
      </c>
      <c r="G20" s="55" t="str">
        <f t="shared" si="1"/>
        <v/>
      </c>
      <c r="H20" s="20"/>
      <c r="I20" s="22"/>
    </row>
    <row r="21" spans="1:9" ht="27.9" customHeight="1" x14ac:dyDescent="0.25">
      <c r="A21" s="17">
        <v>17</v>
      </c>
      <c r="B21" s="53"/>
      <c r="C21" s="40"/>
      <c r="D21" s="21"/>
      <c r="E21" s="54"/>
      <c r="F21" s="29" t="str">
        <f t="shared" si="0"/>
        <v/>
      </c>
      <c r="G21" s="55" t="str">
        <f t="shared" si="1"/>
        <v/>
      </c>
      <c r="H21" s="20"/>
      <c r="I21" s="22"/>
    </row>
    <row r="22" spans="1:9" ht="27.9" customHeight="1" x14ac:dyDescent="0.25">
      <c r="A22" s="23">
        <v>18</v>
      </c>
      <c r="B22" s="53"/>
      <c r="C22" s="40"/>
      <c r="D22" s="21"/>
      <c r="E22" s="54"/>
      <c r="F22" s="29" t="str">
        <f t="shared" si="0"/>
        <v/>
      </c>
      <c r="G22" s="55" t="str">
        <f t="shared" si="1"/>
        <v/>
      </c>
      <c r="H22" s="20"/>
      <c r="I22" s="22"/>
    </row>
    <row r="23" spans="1:9" ht="27.9" customHeight="1" x14ac:dyDescent="0.25">
      <c r="A23" s="17">
        <v>19</v>
      </c>
      <c r="B23" s="53"/>
      <c r="C23" s="40"/>
      <c r="D23" s="21"/>
      <c r="E23" s="54"/>
      <c r="F23" s="29" t="str">
        <f t="shared" si="0"/>
        <v/>
      </c>
      <c r="G23" s="55" t="str">
        <f t="shared" si="1"/>
        <v/>
      </c>
      <c r="H23" s="20"/>
      <c r="I23" s="22"/>
    </row>
    <row r="24" spans="1:9" ht="27.9" customHeight="1" x14ac:dyDescent="0.25">
      <c r="A24" s="23">
        <v>20</v>
      </c>
      <c r="B24" s="53"/>
      <c r="C24" s="40"/>
      <c r="D24" s="21"/>
      <c r="E24" s="54"/>
      <c r="F24" s="29" t="str">
        <f t="shared" si="0"/>
        <v/>
      </c>
      <c r="G24" s="55" t="str">
        <f t="shared" si="1"/>
        <v/>
      </c>
      <c r="H24" s="20"/>
      <c r="I24" s="22"/>
    </row>
    <row r="25" spans="1:9" ht="3.9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</row>
    <row r="26" spans="1:9" ht="35.1" customHeight="1" x14ac:dyDescent="0.25">
      <c r="A26" s="70" t="s">
        <v>117</v>
      </c>
      <c r="B26" s="70"/>
      <c r="C26" s="70"/>
      <c r="D26" s="70"/>
      <c r="E26" s="70"/>
      <c r="F26" s="70"/>
      <c r="G26" s="70"/>
      <c r="H26" s="70"/>
      <c r="I26" s="70"/>
    </row>
  </sheetData>
  <mergeCells count="3">
    <mergeCell ref="A1:I1"/>
    <mergeCell ref="A2:I2"/>
    <mergeCell ref="A26:I26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4D1CC-E3AA-4813-AF28-AF070196E304}">
  <dimension ref="A1:G28"/>
  <sheetViews>
    <sheetView rightToLeft="1" topLeftCell="A22" workbookViewId="0">
      <selection activeCell="E33" sqref="E33"/>
    </sheetView>
  </sheetViews>
  <sheetFormatPr defaultRowHeight="13.8" x14ac:dyDescent="0.25"/>
  <cols>
    <col min="1" max="1" width="5" customWidth="1"/>
    <col min="2" max="2" width="30" customWidth="1"/>
    <col min="3" max="3" width="21.59765625" customWidth="1"/>
    <col min="4" max="4" width="5" customWidth="1"/>
    <col min="5" max="5" width="30" customWidth="1"/>
    <col min="6" max="6" width="21.59765625" customWidth="1"/>
  </cols>
  <sheetData>
    <row r="1" spans="1:7" ht="50.1" customHeight="1" x14ac:dyDescent="0.25">
      <c r="A1" s="143" t="s">
        <v>118</v>
      </c>
      <c r="B1" s="143"/>
      <c r="C1" s="143"/>
      <c r="D1" s="143"/>
      <c r="E1" s="143"/>
      <c r="F1" s="143"/>
    </row>
    <row r="2" spans="1:7" ht="30" customHeight="1" x14ac:dyDescent="0.25">
      <c r="A2" s="150" t="s">
        <v>119</v>
      </c>
      <c r="B2" s="150"/>
      <c r="C2" s="150"/>
      <c r="D2" s="150"/>
      <c r="E2" s="150"/>
      <c r="F2" s="150"/>
    </row>
    <row r="3" spans="1:7" ht="8.1" customHeight="1" x14ac:dyDescent="0.25">
      <c r="A3" s="152"/>
      <c r="B3" s="152"/>
      <c r="C3" s="152"/>
      <c r="D3" s="152"/>
      <c r="E3" s="152"/>
      <c r="F3" s="152"/>
    </row>
    <row r="4" spans="1:7" ht="35.1" customHeight="1" x14ac:dyDescent="0.25">
      <c r="A4" s="151" t="s">
        <v>120</v>
      </c>
      <c r="B4" s="151"/>
      <c r="C4" s="151"/>
      <c r="D4" s="152"/>
      <c r="E4" s="151" t="s">
        <v>127</v>
      </c>
      <c r="F4" s="151"/>
    </row>
    <row r="5" spans="1:7" ht="30" customHeight="1" x14ac:dyDescent="0.25">
      <c r="A5" s="26"/>
      <c r="B5" s="4" t="s">
        <v>59</v>
      </c>
      <c r="C5" s="57" t="str">
        <f>IF(מתכון!C5="","-",מתכון!C5)</f>
        <v>עוגת שוקולד ליום הולדת</v>
      </c>
      <c r="D5" s="1"/>
      <c r="E5" s="4" t="s">
        <v>128</v>
      </c>
      <c r="F5" s="57">
        <f>COUNTA(היסטוריה!C5:C24)</f>
        <v>6</v>
      </c>
    </row>
    <row r="6" spans="1:7" ht="30" customHeight="1" x14ac:dyDescent="0.25">
      <c r="A6" s="30"/>
      <c r="B6" s="7" t="s">
        <v>121</v>
      </c>
      <c r="C6" s="57">
        <f>IF(מתכון!C5="",0,מתכון!C7)</f>
        <v>12</v>
      </c>
      <c r="D6" s="1"/>
      <c r="E6" s="7" t="s">
        <v>129</v>
      </c>
      <c r="F6" s="60">
        <f>IFERROR(AVERAGE(היסטוריה!G5:G24),"אין נתונים")</f>
        <v>0.42722262156454227</v>
      </c>
    </row>
    <row r="7" spans="1:7" ht="30" customHeight="1" x14ac:dyDescent="0.25">
      <c r="A7" s="26"/>
      <c r="B7" s="4" t="s">
        <v>122</v>
      </c>
      <c r="C7" s="58">
        <f>IF(מתכון!C5="",0,מתכון!E45)</f>
        <v>74.440666666666644</v>
      </c>
      <c r="D7" s="1"/>
      <c r="E7" s="4" t="s">
        <v>130</v>
      </c>
      <c r="F7" s="59">
        <f>IFERROR(AVERAGE(היסטוריה!E5:E24),"אין נתונים")</f>
        <v>333.33333333333331</v>
      </c>
    </row>
    <row r="8" spans="1:7" ht="30" customHeight="1" x14ac:dyDescent="0.25">
      <c r="A8" s="30"/>
      <c r="B8" s="7" t="s">
        <v>97</v>
      </c>
      <c r="C8" s="58">
        <f>IF(מתכון!C5="",0,מתכון!E46)</f>
        <v>171</v>
      </c>
      <c r="D8" s="1"/>
      <c r="E8" s="7" t="s">
        <v>131</v>
      </c>
      <c r="F8" s="59">
        <f>IFERROR(AVERAGE(היסטוריה!D5:D24),"אין נתונים")</f>
        <v>239.16666666666666</v>
      </c>
    </row>
    <row r="9" spans="1:7" ht="30" customHeight="1" x14ac:dyDescent="0.25">
      <c r="A9" s="26"/>
      <c r="B9" s="4" t="s">
        <v>98</v>
      </c>
      <c r="C9" s="58">
        <f>IF(מתכון!C5="",0,מתכון!E47)</f>
        <v>55</v>
      </c>
      <c r="D9" s="1"/>
      <c r="E9" s="4" t="s">
        <v>132</v>
      </c>
      <c r="F9" s="59">
        <f>IFERROR(AVERAGE(היסטוריה!F5:F24),"אין נתונים")</f>
        <v>94.166666666666671</v>
      </c>
    </row>
    <row r="10" spans="1:7" ht="30" customHeight="1" x14ac:dyDescent="0.25">
      <c r="A10" s="30"/>
      <c r="B10" s="7" t="s">
        <v>123</v>
      </c>
      <c r="C10" s="58">
        <f>IF(מתכון!C5="",0,מתכון!E49)</f>
        <v>300.44066666666663</v>
      </c>
      <c r="D10" s="1"/>
      <c r="E10" s="7" t="s">
        <v>133</v>
      </c>
      <c r="F10" s="57" t="str">
        <f>IFERROR(INDEX(היסטוריה!C5:C24,MATCH(MAX(היסטוריה!G5:G24),היסטוריה!G5:G24,0)),"אין נתונים")</f>
        <v>עוגיות שוקולד צ'יפס</v>
      </c>
    </row>
    <row r="11" spans="1:7" ht="30" customHeight="1" x14ac:dyDescent="0.25">
      <c r="A11" s="26"/>
      <c r="B11" s="4" t="s">
        <v>124</v>
      </c>
      <c r="C11" s="58">
        <f>IF(מתכון!C5="",0,מתכון!E52)</f>
        <v>45.066099999999992</v>
      </c>
      <c r="D11" s="1"/>
      <c r="E11" s="4" t="s">
        <v>134</v>
      </c>
      <c r="F11" s="57" t="str">
        <f>IFERROR(INDEX(היסטוריה!C5:C24,MATCH(MAX(היסטוריה!E5:E24),היסטוריה!E5:E24,0)),"אין נתונים")</f>
        <v>עוגת שוקולד ליום הולדת</v>
      </c>
    </row>
    <row r="12" spans="1:7" ht="30" customHeight="1" x14ac:dyDescent="0.25">
      <c r="A12" s="30"/>
      <c r="B12" s="7" t="s">
        <v>102</v>
      </c>
      <c r="C12" s="33">
        <f>IF(מתכון!C5="",0,מתכון!E54)</f>
        <v>345.50676666666664</v>
      </c>
      <c r="D12" s="1"/>
    </row>
    <row r="13" spans="1:7" ht="30" customHeight="1" x14ac:dyDescent="0.25">
      <c r="A13" s="26"/>
      <c r="B13" s="4" t="s">
        <v>113</v>
      </c>
      <c r="C13" s="61">
        <f>IF(מתכון!C5="",0,מתכון!E60)</f>
        <v>450</v>
      </c>
      <c r="D13" s="1"/>
      <c r="E13" s="153" t="s">
        <v>250</v>
      </c>
      <c r="F13" s="154"/>
      <c r="G13" s="155"/>
    </row>
    <row r="14" spans="1:7" ht="30" customHeight="1" x14ac:dyDescent="0.25">
      <c r="A14" s="30"/>
      <c r="B14" s="7" t="s">
        <v>125</v>
      </c>
      <c r="C14" s="62">
        <f>IF(מתכון!C5="",0,מתכון!E61)</f>
        <v>0.30243469423608987</v>
      </c>
      <c r="D14" s="1"/>
      <c r="E14" s="156" t="s">
        <v>249</v>
      </c>
      <c r="F14" s="157"/>
      <c r="G14" s="158"/>
    </row>
    <row r="15" spans="1:7" ht="30" customHeight="1" x14ac:dyDescent="0.25">
      <c r="A15" s="26"/>
      <c r="B15" s="4" t="s">
        <v>126</v>
      </c>
      <c r="C15" s="58">
        <f>IF(מתכון!C5="",0,מתכון!E62)</f>
        <v>37.5</v>
      </c>
      <c r="D15" s="1"/>
    </row>
    <row r="17" spans="1:6" ht="8.1" customHeight="1" x14ac:dyDescent="0.25">
      <c r="A17" s="1"/>
      <c r="B17" s="1"/>
      <c r="C17" s="1"/>
      <c r="D17" s="1"/>
      <c r="E17" s="1"/>
      <c r="F17" s="1"/>
    </row>
    <row r="18" spans="1:6" ht="35.1" customHeight="1" x14ac:dyDescent="0.25">
      <c r="A18" s="151" t="s">
        <v>135</v>
      </c>
      <c r="B18" s="151"/>
      <c r="C18" s="151"/>
      <c r="D18" s="151"/>
      <c r="E18" s="151"/>
      <c r="F18" s="151"/>
    </row>
    <row r="19" spans="1:6" ht="27.9" customHeight="1" x14ac:dyDescent="0.25">
      <c r="A19" s="63"/>
      <c r="B19" s="64" t="s">
        <v>136</v>
      </c>
      <c r="C19" s="65" t="s">
        <v>86</v>
      </c>
      <c r="D19" s="63"/>
      <c r="E19" s="65" t="s">
        <v>137</v>
      </c>
      <c r="F19" s="63"/>
    </row>
    <row r="20" spans="1:6" ht="27.9" customHeight="1" x14ac:dyDescent="0.25">
      <c r="A20" s="26"/>
      <c r="B20" s="37" t="s">
        <v>138</v>
      </c>
      <c r="C20" s="42">
        <f>IF(מתכון!C5="",0,מתכון!E45)</f>
        <v>74.440666666666644</v>
      </c>
      <c r="D20" s="26"/>
      <c r="E20" s="51">
        <f>IF(C24=0,0,C20/C24)</f>
        <v>0.21545357095273479</v>
      </c>
      <c r="F20" s="26"/>
    </row>
    <row r="21" spans="1:6" ht="27.9" customHeight="1" x14ac:dyDescent="0.25">
      <c r="A21" s="30"/>
      <c r="B21" s="56" t="s">
        <v>139</v>
      </c>
      <c r="C21" s="35">
        <f>IF(מתכון!C5="",0,מתכון!E46)</f>
        <v>171</v>
      </c>
      <c r="D21" s="30"/>
      <c r="E21" s="66">
        <f>IF(C24=0,0,C21/C24)</f>
        <v>0.49492518380971412</v>
      </c>
      <c r="F21" s="30"/>
    </row>
    <row r="22" spans="1:6" ht="27.9" customHeight="1" x14ac:dyDescent="0.25">
      <c r="A22" s="26"/>
      <c r="B22" s="37" t="s">
        <v>98</v>
      </c>
      <c r="C22" s="42">
        <f>IF(מתכון!C5="",0,מתכון!E47)</f>
        <v>55</v>
      </c>
      <c r="D22" s="26"/>
      <c r="E22" s="51">
        <f>IF(C24=0,0,C22/C24)</f>
        <v>0.15918646262885541</v>
      </c>
      <c r="F22" s="26"/>
    </row>
    <row r="23" spans="1:6" ht="27.9" customHeight="1" x14ac:dyDescent="0.25">
      <c r="A23" s="30"/>
      <c r="B23" s="56" t="s">
        <v>124</v>
      </c>
      <c r="C23" s="35">
        <f>IF(מתכון!C5="",0,מתכון!E52)</f>
        <v>45.066099999999992</v>
      </c>
      <c r="D23" s="30"/>
      <c r="E23" s="66">
        <f>IF(C24=0,0,C23/C24)</f>
        <v>0.13043478260869565</v>
      </c>
      <c r="F23" s="30"/>
    </row>
    <row r="24" spans="1:6" ht="32.1" customHeight="1" x14ac:dyDescent="0.25">
      <c r="A24" s="31"/>
      <c r="B24" s="32" t="s">
        <v>140</v>
      </c>
      <c r="C24" s="67">
        <f>SUM(C20:C23)</f>
        <v>345.50676666666664</v>
      </c>
      <c r="D24" s="31"/>
      <c r="E24" s="68">
        <f>SUM(E20:E23)</f>
        <v>1</v>
      </c>
      <c r="F24" s="31"/>
    </row>
    <row r="27" spans="1:6" x14ac:dyDescent="0.25">
      <c r="C27" s="153" t="s">
        <v>250</v>
      </c>
      <c r="D27" s="154"/>
      <c r="E27" s="155"/>
    </row>
    <row r="28" spans="1:6" x14ac:dyDescent="0.25">
      <c r="C28" s="156" t="s">
        <v>249</v>
      </c>
      <c r="D28" s="157"/>
      <c r="E28" s="158"/>
    </row>
  </sheetData>
  <mergeCells count="9">
    <mergeCell ref="C27:E27"/>
    <mergeCell ref="C28:E28"/>
    <mergeCell ref="E13:G13"/>
    <mergeCell ref="E14:G14"/>
    <mergeCell ref="A1:F1"/>
    <mergeCell ref="A2:F2"/>
    <mergeCell ref="A4:C4"/>
    <mergeCell ref="E4:F4"/>
    <mergeCell ref="A18:F18"/>
  </mergeCells>
  <conditionalFormatting sqref="C14">
    <cfRule type="cellIs" dxfId="1" priority="1" operator="greaterThan">
      <formula>0.2</formula>
    </cfRule>
    <cfRule type="cellIs" dxfId="0" priority="2" operator="lessThan">
      <formula>0.1</formula>
    </cfRule>
  </conditionalFormatting>
  <hyperlinks>
    <hyperlink ref="C28" r:id="rId1" display="לחץ כאן ליצירת קשר" xr:uid="{30A9F306-A823-4931-95D8-56E7FB67956D}"/>
    <hyperlink ref="E14" r:id="rId2" display="לחץ כאן ליצירת קשר" xr:uid="{70ECEC01-7D94-407E-B841-9DBF114C0848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ברוכים הבאים</vt:lpstr>
      <vt:lpstr>הגדרות עסק</vt:lpstr>
      <vt:lpstr>מאגר חומרי גלם</vt:lpstr>
      <vt:lpstr>מתכון</vt:lpstr>
      <vt:lpstr>היסטוריה</vt:lpstr>
      <vt:lpstr>דשבורד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Eyal Bardugo</dc:creator>
  <cp:lastModifiedBy>Eyal Bardugo</cp:lastModifiedBy>
  <dcterms:created xsi:type="dcterms:W3CDTF">2026-03-26T05:35:47Z</dcterms:created>
  <dcterms:modified xsi:type="dcterms:W3CDTF">2026-03-31T22:07:00Z</dcterms:modified>
</cp:coreProperties>
</file>